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 activeTab="3"/>
  </bookViews>
  <sheets>
    <sheet name="APM" sheetId="1" r:id="rId1"/>
    <sheet name="ARM" sheetId="2" r:id="rId2"/>
    <sheet name="APW" sheetId="3" r:id="rId3"/>
    <sheet name="ARW" sheetId="4" r:id="rId4"/>
  </sheets>
  <definedNames>
    <definedName name="_xlnm._FilterDatabase" localSheetId="1" hidden="1">ARM!$A$5:$J$47</definedName>
  </definedNames>
  <calcPr calcId="124519"/>
</workbook>
</file>

<file path=xl/calcChain.xml><?xml version="1.0" encoding="utf-8"?>
<calcChain xmlns="http://schemas.openxmlformats.org/spreadsheetml/2006/main">
  <c r="I4" i="3"/>
  <c r="J4" s="1"/>
  <c r="I5"/>
  <c r="J5" s="1"/>
  <c r="I6"/>
  <c r="J6" s="1"/>
  <c r="I7"/>
  <c r="J7" s="1"/>
  <c r="I8"/>
  <c r="J8" s="1"/>
  <c r="I9"/>
  <c r="J9" s="1"/>
  <c r="I10"/>
  <c r="J10" s="1"/>
  <c r="I13"/>
  <c r="J13" s="1"/>
  <c r="I15"/>
  <c r="J15" s="1"/>
  <c r="I11"/>
  <c r="J11" s="1"/>
  <c r="I20"/>
  <c r="J20" s="1"/>
  <c r="I21"/>
  <c r="J21" s="1"/>
  <c r="I16"/>
  <c r="J16" s="1"/>
  <c r="I12"/>
  <c r="J12" s="1"/>
  <c r="I24"/>
  <c r="J24" s="1"/>
  <c r="I25"/>
  <c r="J25" s="1"/>
  <c r="I26"/>
  <c r="J26" s="1"/>
  <c r="I32"/>
  <c r="J32" s="1"/>
  <c r="I18"/>
  <c r="J18" s="1"/>
  <c r="I27"/>
  <c r="J27" s="1"/>
  <c r="I17"/>
  <c r="J17" s="1"/>
  <c r="I23"/>
  <c r="J23" s="1"/>
  <c r="I22"/>
  <c r="J22" s="1"/>
  <c r="I14"/>
  <c r="J14" s="1"/>
  <c r="I29"/>
  <c r="J29" s="1"/>
  <c r="I31"/>
  <c r="J31" s="1"/>
  <c r="I30"/>
  <c r="J30" s="1"/>
  <c r="I34"/>
  <c r="J34" s="1"/>
  <c r="I28"/>
  <c r="J28" s="1"/>
  <c r="I33"/>
  <c r="J33" s="1"/>
  <c r="I37"/>
  <c r="J37" s="1"/>
  <c r="I19"/>
  <c r="J19" s="1"/>
  <c r="I36"/>
  <c r="J36" s="1"/>
  <c r="I38"/>
  <c r="J38" s="1"/>
  <c r="I35"/>
  <c r="J35" s="1"/>
  <c r="I39"/>
  <c r="J39" s="1"/>
  <c r="I40"/>
  <c r="J40" s="1"/>
  <c r="I41"/>
  <c r="J41" s="1"/>
  <c r="I42"/>
  <c r="J42" s="1"/>
  <c r="J7" i="1"/>
  <c r="I7"/>
  <c r="I15"/>
  <c r="J15" s="1"/>
  <c r="J28"/>
  <c r="J27"/>
  <c r="J12"/>
  <c r="J6"/>
  <c r="J17"/>
  <c r="J5"/>
  <c r="I43"/>
  <c r="J43" s="1"/>
  <c r="I23"/>
  <c r="J23" s="1"/>
  <c r="I41"/>
  <c r="J41" s="1"/>
  <c r="I42"/>
  <c r="J42" s="1"/>
  <c r="I18"/>
  <c r="J18" s="1"/>
  <c r="I40"/>
  <c r="J40" s="1"/>
  <c r="I35"/>
  <c r="J35" s="1"/>
  <c r="I33"/>
  <c r="J33" s="1"/>
  <c r="I26"/>
  <c r="J26" s="1"/>
  <c r="I38"/>
  <c r="J38" s="1"/>
  <c r="I39"/>
  <c r="J39" s="1"/>
  <c r="I8"/>
  <c r="J8" s="1"/>
  <c r="I30"/>
  <c r="J30" s="1"/>
  <c r="I32"/>
  <c r="J32" s="1"/>
  <c r="I21"/>
  <c r="J21" s="1"/>
  <c r="I37"/>
  <c r="J37" s="1"/>
  <c r="I36"/>
  <c r="J36" s="1"/>
  <c r="I31"/>
  <c r="J31" s="1"/>
  <c r="I22"/>
  <c r="J22" s="1"/>
  <c r="I9"/>
  <c r="J9" s="1"/>
  <c r="I19"/>
  <c r="J19" s="1"/>
  <c r="I4"/>
  <c r="J4" s="1"/>
  <c r="I29"/>
  <c r="J29" s="1"/>
  <c r="I25"/>
  <c r="J25" s="1"/>
  <c r="I28"/>
  <c r="I14"/>
  <c r="J14" s="1"/>
  <c r="I11"/>
  <c r="J11" s="1"/>
  <c r="I34"/>
  <c r="J34" s="1"/>
  <c r="I24"/>
  <c r="J24" s="1"/>
  <c r="I16"/>
  <c r="J16" s="1"/>
  <c r="I10"/>
  <c r="J10" s="1"/>
  <c r="I13"/>
  <c r="J13" s="1"/>
  <c r="I20"/>
  <c r="J20" s="1"/>
  <c r="I27"/>
  <c r="I12"/>
  <c r="I6"/>
  <c r="I17"/>
  <c r="I5"/>
  <c r="I41" i="4"/>
  <c r="I29"/>
  <c r="J29" s="1"/>
  <c r="I42"/>
  <c r="J42" s="1"/>
  <c r="I37"/>
  <c r="J37" s="1"/>
  <c r="J41"/>
  <c r="I40"/>
  <c r="J40" s="1"/>
  <c r="I39"/>
  <c r="J39" s="1"/>
  <c r="I38"/>
  <c r="J38" s="1"/>
  <c r="I33"/>
  <c r="J33" s="1"/>
  <c r="I36"/>
  <c r="J36" s="1"/>
  <c r="I34"/>
  <c r="J34" s="1"/>
  <c r="I35"/>
  <c r="J35" s="1"/>
  <c r="I28"/>
  <c r="J28" s="1"/>
  <c r="I27"/>
  <c r="J27" s="1"/>
  <c r="I32"/>
  <c r="J32" s="1"/>
  <c r="I26"/>
  <c r="J26" s="1"/>
  <c r="I22"/>
  <c r="J22" s="1"/>
  <c r="I31"/>
  <c r="J31" s="1"/>
  <c r="I30"/>
  <c r="J30" s="1"/>
  <c r="I23"/>
  <c r="J23" s="1"/>
  <c r="I19"/>
  <c r="J19" s="1"/>
  <c r="I24"/>
  <c r="J24" s="1"/>
  <c r="I25"/>
  <c r="J25" s="1"/>
  <c r="I13"/>
  <c r="J13" s="1"/>
  <c r="I14"/>
  <c r="J14" s="1"/>
  <c r="I15"/>
  <c r="J15" s="1"/>
  <c r="I18"/>
  <c r="J18" s="1"/>
  <c r="I20"/>
  <c r="J20" s="1"/>
  <c r="I21"/>
  <c r="J21" s="1"/>
  <c r="I11"/>
  <c r="J11" s="1"/>
  <c r="I8"/>
  <c r="J8" s="1"/>
  <c r="I10"/>
  <c r="J10" s="1"/>
  <c r="I17"/>
  <c r="J17" s="1"/>
  <c r="I6"/>
  <c r="J6" s="1"/>
  <c r="I16"/>
  <c r="J16" s="1"/>
  <c r="I7"/>
  <c r="J7" s="1"/>
  <c r="I9"/>
  <c r="J9" s="1"/>
  <c r="I12"/>
  <c r="J12" s="1"/>
  <c r="I4"/>
  <c r="J4" s="1"/>
  <c r="I5"/>
  <c r="J5" s="1"/>
  <c r="J26" i="2"/>
  <c r="I43"/>
  <c r="J43" s="1"/>
  <c r="I33"/>
  <c r="J33" s="1"/>
  <c r="I35"/>
  <c r="J35" s="1"/>
  <c r="I29"/>
  <c r="J29" s="1"/>
  <c r="I45"/>
  <c r="J45" s="1"/>
  <c r="I40"/>
  <c r="J40" s="1"/>
  <c r="I42"/>
  <c r="J42" s="1"/>
  <c r="I44"/>
  <c r="J44" s="1"/>
  <c r="I14"/>
  <c r="J14" s="1"/>
  <c r="I46"/>
  <c r="J46" s="1"/>
  <c r="I37"/>
  <c r="J37" s="1"/>
  <c r="I39"/>
  <c r="J39" s="1"/>
  <c r="I12"/>
  <c r="J12" s="1"/>
  <c r="I34"/>
  <c r="J34" s="1"/>
  <c r="I21"/>
  <c r="J21" s="1"/>
  <c r="I38"/>
  <c r="J38" s="1"/>
  <c r="I36"/>
  <c r="J36" s="1"/>
  <c r="I47"/>
  <c r="J47" s="1"/>
  <c r="I41"/>
  <c r="J41" s="1"/>
  <c r="I28"/>
  <c r="J28" s="1"/>
  <c r="I22"/>
  <c r="J22" s="1"/>
  <c r="I4"/>
  <c r="J4" s="1"/>
  <c r="I26"/>
  <c r="I27"/>
  <c r="J27" s="1"/>
  <c r="I32"/>
  <c r="J32" s="1"/>
  <c r="I13"/>
  <c r="J13" s="1"/>
  <c r="I30"/>
  <c r="J30" s="1"/>
  <c r="I19"/>
  <c r="J19" s="1"/>
  <c r="I31"/>
  <c r="J31" s="1"/>
  <c r="I8"/>
  <c r="J8" s="1"/>
  <c r="I20"/>
  <c r="J20" s="1"/>
  <c r="I25"/>
  <c r="J25" s="1"/>
  <c r="I17"/>
  <c r="J17" s="1"/>
  <c r="I24"/>
  <c r="J24" s="1"/>
  <c r="I6"/>
  <c r="J6" s="1"/>
  <c r="I18"/>
  <c r="J18" s="1"/>
  <c r="I15"/>
  <c r="J15" s="1"/>
  <c r="I16"/>
  <c r="J16" s="1"/>
  <c r="I9"/>
  <c r="J9" s="1"/>
  <c r="I23"/>
  <c r="J23" s="1"/>
  <c r="I10"/>
  <c r="J10" s="1"/>
  <c r="I11"/>
  <c r="J11" s="1"/>
  <c r="I5"/>
  <c r="J5" s="1"/>
  <c r="I7"/>
  <c r="J7" s="1"/>
</calcChain>
</file>

<file path=xl/sharedStrings.xml><?xml version="1.0" encoding="utf-8"?>
<sst xmlns="http://schemas.openxmlformats.org/spreadsheetml/2006/main" count="878" uniqueCount="598">
  <si>
    <r>
      <rPr>
        <b/>
        <sz val="9"/>
        <rFont val="Times New Roman"/>
        <family val="1"/>
      </rPr>
      <t>10M AIR PISTOL MEN</t>
    </r>
  </si>
  <si>
    <r>
      <rPr>
        <b/>
        <sz val="9"/>
        <rFont val="Times New Roman"/>
        <family val="1"/>
      </rPr>
      <t>SrNo</t>
    </r>
  </si>
  <si>
    <r>
      <rPr>
        <b/>
        <sz val="9"/>
        <rFont val="Times New Roman"/>
        <family val="1"/>
      </rPr>
      <t>Comp No.</t>
    </r>
  </si>
  <si>
    <r>
      <rPr>
        <b/>
        <sz val="9"/>
        <rFont val="Times New Roman"/>
        <family val="1"/>
      </rPr>
      <t>Shooter Name</t>
    </r>
  </si>
  <si>
    <r>
      <rPr>
        <b/>
        <sz val="9"/>
        <rFont val="Times New Roman"/>
        <family val="1"/>
      </rPr>
      <t>Date of Birth</t>
    </r>
  </si>
  <si>
    <r>
      <rPr>
        <b/>
        <sz val="9"/>
        <rFont val="Times New Roman"/>
        <family val="1"/>
      </rPr>
      <t>State</t>
    </r>
  </si>
  <si>
    <r>
      <rPr>
        <b/>
        <sz val="9"/>
        <rFont val="Times New Roman"/>
        <family val="1"/>
      </rPr>
      <t>Total</t>
    </r>
  </si>
  <si>
    <r>
      <rPr>
        <b/>
        <sz val="9"/>
        <rFont val="Times New Roman"/>
        <family val="1"/>
      </rPr>
      <t>Rank</t>
    </r>
  </si>
  <si>
    <r>
      <rPr>
        <sz val="9"/>
        <rFont val="Times New Roman"/>
        <family val="1"/>
      </rPr>
      <t>SHIVA NARWAL</t>
    </r>
  </si>
  <si>
    <r>
      <rPr>
        <sz val="9"/>
        <rFont val="Times New Roman"/>
        <family val="1"/>
      </rPr>
      <t>SHM1802200601</t>
    </r>
  </si>
  <si>
    <r>
      <rPr>
        <sz val="9"/>
        <rFont val="Times New Roman"/>
        <family val="1"/>
      </rPr>
      <t>HAR</t>
    </r>
  </si>
  <si>
    <r>
      <rPr>
        <sz val="9"/>
        <rFont val="Times New Roman"/>
        <family val="1"/>
      </rPr>
      <t>583-20x</t>
    </r>
  </si>
  <si>
    <r>
      <rPr>
        <sz val="9"/>
        <rFont val="Times New Roman"/>
        <family val="1"/>
      </rPr>
      <t>BOBY KAUSHIK</t>
    </r>
  </si>
  <si>
    <r>
      <rPr>
        <sz val="9"/>
        <rFont val="Times New Roman"/>
        <family val="1"/>
      </rPr>
      <t>SHM2105200301</t>
    </r>
  </si>
  <si>
    <r>
      <rPr>
        <sz val="9"/>
        <rFont val="Times New Roman"/>
        <family val="1"/>
      </rPr>
      <t>U.P.</t>
    </r>
  </si>
  <si>
    <r>
      <rPr>
        <sz val="9"/>
        <rFont val="Times New Roman"/>
        <family val="1"/>
      </rPr>
      <t>582-28x</t>
    </r>
  </si>
  <si>
    <r>
      <rPr>
        <sz val="9"/>
        <rFont val="Times New Roman"/>
        <family val="1"/>
      </rPr>
      <t>LAVISH KUMAR</t>
    </r>
  </si>
  <si>
    <r>
      <rPr>
        <sz val="9"/>
        <rFont val="Times New Roman"/>
        <family val="1"/>
      </rPr>
      <t>SHM2111200302</t>
    </r>
  </si>
  <si>
    <r>
      <rPr>
        <sz val="9"/>
        <rFont val="Times New Roman"/>
        <family val="1"/>
      </rPr>
      <t>576-21x</t>
    </r>
  </si>
  <si>
    <r>
      <rPr>
        <sz val="9"/>
        <rFont val="Times New Roman"/>
        <family val="1"/>
      </rPr>
      <t>VARUN TOMAR</t>
    </r>
  </si>
  <si>
    <r>
      <rPr>
        <sz val="9"/>
        <rFont val="Times New Roman"/>
        <family val="1"/>
      </rPr>
      <t>SHM0809200303</t>
    </r>
  </si>
  <si>
    <r>
      <rPr>
        <sz val="9"/>
        <rFont val="Times New Roman"/>
        <family val="1"/>
      </rPr>
      <t>575-24x</t>
    </r>
  </si>
  <si>
    <r>
      <rPr>
        <sz val="9"/>
        <rFont val="Times New Roman"/>
        <family val="1"/>
      </rPr>
      <t>LUCKY</t>
    </r>
  </si>
  <si>
    <r>
      <rPr>
        <sz val="9"/>
        <rFont val="Times New Roman"/>
        <family val="1"/>
      </rPr>
      <t>SHM2509200401</t>
    </r>
  </si>
  <si>
    <r>
      <rPr>
        <sz val="9"/>
        <rFont val="Times New Roman"/>
        <family val="1"/>
      </rPr>
      <t>575-18x</t>
    </r>
  </si>
  <si>
    <r>
      <rPr>
        <sz val="9"/>
        <rFont val="Times New Roman"/>
        <family val="1"/>
      </rPr>
      <t>ADITYA CHAUDHARY</t>
    </r>
  </si>
  <si>
    <r>
      <rPr>
        <sz val="9"/>
        <rFont val="Times New Roman"/>
        <family val="1"/>
      </rPr>
      <t>SHM1811200401</t>
    </r>
  </si>
  <si>
    <r>
      <rPr>
        <sz val="9"/>
        <rFont val="Times New Roman"/>
        <family val="1"/>
      </rPr>
      <t>574-15x</t>
    </r>
  </si>
  <si>
    <r>
      <rPr>
        <sz val="9"/>
        <rFont val="Times New Roman"/>
        <family val="1"/>
      </rPr>
      <t>ANKUR SAINI</t>
    </r>
  </si>
  <si>
    <r>
      <rPr>
        <sz val="9"/>
        <rFont val="Times New Roman"/>
        <family val="1"/>
      </rPr>
      <t>SHM2407200301</t>
    </r>
  </si>
  <si>
    <r>
      <rPr>
        <sz val="9"/>
        <rFont val="Times New Roman"/>
        <family val="1"/>
      </rPr>
      <t>573-10x</t>
    </r>
  </si>
  <si>
    <r>
      <rPr>
        <sz val="9"/>
        <rFont val="Times New Roman"/>
        <family val="1"/>
      </rPr>
      <t>MONU KUMAR</t>
    </r>
  </si>
  <si>
    <r>
      <rPr>
        <sz val="9"/>
        <rFont val="Times New Roman"/>
        <family val="1"/>
      </rPr>
      <t>SHM1212200303</t>
    </r>
  </si>
  <si>
    <r>
      <rPr>
        <sz val="9"/>
        <rFont val="Times New Roman"/>
        <family val="1"/>
      </rPr>
      <t>572-21x</t>
    </r>
  </si>
  <si>
    <r>
      <rPr>
        <sz val="9"/>
        <rFont val="Times New Roman"/>
        <family val="1"/>
      </rPr>
      <t>MUKESH NELAVALLI</t>
    </r>
  </si>
  <si>
    <r>
      <rPr>
        <sz val="9"/>
        <rFont val="Times New Roman"/>
        <family val="1"/>
      </rPr>
      <t>SHM1107200502</t>
    </r>
  </si>
  <si>
    <r>
      <rPr>
        <sz val="9"/>
        <rFont val="Times New Roman"/>
        <family val="1"/>
      </rPr>
      <t>A.P.</t>
    </r>
  </si>
  <si>
    <r>
      <rPr>
        <sz val="9"/>
        <rFont val="Times New Roman"/>
        <family val="1"/>
      </rPr>
      <t>571-20x</t>
    </r>
  </si>
  <si>
    <r>
      <rPr>
        <sz val="9"/>
        <rFont val="Times New Roman"/>
        <family val="1"/>
      </rPr>
      <t>SAHIL</t>
    </r>
  </si>
  <si>
    <r>
      <rPr>
        <sz val="9"/>
        <rFont val="Times New Roman"/>
        <family val="1"/>
      </rPr>
      <t>571-18x</t>
    </r>
  </si>
  <si>
    <r>
      <rPr>
        <sz val="9"/>
        <rFont val="Times New Roman"/>
        <family val="1"/>
      </rPr>
      <t>SAMARTH RANJIT MANDLIK</t>
    </r>
  </si>
  <si>
    <r>
      <rPr>
        <sz val="9"/>
        <rFont val="Times New Roman"/>
        <family val="1"/>
      </rPr>
      <t>SHM2212200401</t>
    </r>
  </si>
  <si>
    <r>
      <rPr>
        <sz val="9"/>
        <rFont val="Times New Roman"/>
        <family val="1"/>
      </rPr>
      <t>MAH</t>
    </r>
  </si>
  <si>
    <r>
      <rPr>
        <sz val="9"/>
        <rFont val="Times New Roman"/>
        <family val="1"/>
      </rPr>
      <t>570-14x</t>
    </r>
  </si>
  <si>
    <r>
      <rPr>
        <sz val="9"/>
        <rFont val="Times New Roman"/>
        <family val="1"/>
      </rPr>
      <t>ABHINAV</t>
    </r>
  </si>
  <si>
    <r>
      <rPr>
        <sz val="9"/>
        <rFont val="Times New Roman"/>
        <family val="1"/>
      </rPr>
      <t>570-12x</t>
    </r>
  </si>
  <si>
    <r>
      <rPr>
        <sz val="9"/>
        <rFont val="Times New Roman"/>
        <family val="1"/>
      </rPr>
      <t>ARYAN CHOUDHARY</t>
    </r>
  </si>
  <si>
    <r>
      <rPr>
        <sz val="9"/>
        <rFont val="Times New Roman"/>
        <family val="1"/>
      </rPr>
      <t>SHM0405200405</t>
    </r>
  </si>
  <si>
    <r>
      <rPr>
        <sz val="9"/>
        <rFont val="Times New Roman"/>
        <family val="1"/>
      </rPr>
      <t>569-16x</t>
    </r>
  </si>
  <si>
    <r>
      <rPr>
        <sz val="9"/>
        <rFont val="Times New Roman"/>
        <family val="1"/>
      </rPr>
      <t>SAKSHAM DUA</t>
    </r>
  </si>
  <si>
    <r>
      <rPr>
        <sz val="9"/>
        <rFont val="Times New Roman"/>
        <family val="1"/>
      </rPr>
      <t>SHM1703200402</t>
    </r>
  </si>
  <si>
    <r>
      <rPr>
        <sz val="9"/>
        <rFont val="Times New Roman"/>
        <family val="1"/>
      </rPr>
      <t>U.K.</t>
    </r>
  </si>
  <si>
    <r>
      <rPr>
        <sz val="9"/>
        <rFont val="Times New Roman"/>
        <family val="1"/>
      </rPr>
      <t>569-14x</t>
    </r>
  </si>
  <si>
    <r>
      <rPr>
        <sz val="9"/>
        <rFont val="Times New Roman"/>
        <family val="1"/>
      </rPr>
      <t>PARMOD</t>
    </r>
  </si>
  <si>
    <r>
      <rPr>
        <sz val="9"/>
        <rFont val="Times New Roman"/>
        <family val="1"/>
      </rPr>
      <t>SHM1311200305</t>
    </r>
  </si>
  <si>
    <r>
      <rPr>
        <sz val="9"/>
        <rFont val="Times New Roman"/>
        <family val="1"/>
      </rPr>
      <t>569-10x</t>
    </r>
  </si>
  <si>
    <r>
      <rPr>
        <sz val="9"/>
        <rFont val="Times New Roman"/>
        <family val="1"/>
      </rPr>
      <t>SHUBHAM</t>
    </r>
  </si>
  <si>
    <r>
      <rPr>
        <sz val="9"/>
        <rFont val="Times New Roman"/>
        <family val="1"/>
      </rPr>
      <t>SHM0111200301</t>
    </r>
  </si>
  <si>
    <r>
      <rPr>
        <sz val="9"/>
        <rFont val="Times New Roman"/>
        <family val="1"/>
      </rPr>
      <t>568-21x</t>
    </r>
  </si>
  <si>
    <r>
      <rPr>
        <sz val="9"/>
        <rFont val="Times New Roman"/>
        <family val="1"/>
      </rPr>
      <t>VARUN DUBEY</t>
    </r>
  </si>
  <si>
    <r>
      <rPr>
        <sz val="9"/>
        <rFont val="Times New Roman"/>
        <family val="1"/>
      </rPr>
      <t>SHM0503200301</t>
    </r>
  </si>
  <si>
    <r>
      <rPr>
        <sz val="9"/>
        <rFont val="Times New Roman"/>
        <family val="1"/>
      </rPr>
      <t>JHAR</t>
    </r>
  </si>
  <si>
    <r>
      <rPr>
        <sz val="9"/>
        <rFont val="Times New Roman"/>
        <family val="1"/>
      </rPr>
      <t>568-17x</t>
    </r>
  </si>
  <si>
    <r>
      <rPr>
        <sz val="9"/>
        <rFont val="Times New Roman"/>
        <family val="1"/>
      </rPr>
      <t>KARTIK</t>
    </r>
  </si>
  <si>
    <r>
      <rPr>
        <sz val="9"/>
        <rFont val="Times New Roman"/>
        <family val="1"/>
      </rPr>
      <t>SHM0311200402</t>
    </r>
  </si>
  <si>
    <r>
      <rPr>
        <sz val="9"/>
        <rFont val="Times New Roman"/>
        <family val="1"/>
      </rPr>
      <t>567-16x</t>
    </r>
  </si>
  <si>
    <r>
      <rPr>
        <sz val="9"/>
        <rFont val="Times New Roman"/>
        <family val="1"/>
      </rPr>
      <t>ARPAN BISHNOI</t>
    </r>
  </si>
  <si>
    <r>
      <rPr>
        <sz val="9"/>
        <rFont val="Times New Roman"/>
        <family val="1"/>
      </rPr>
      <t>SHM2710200501</t>
    </r>
  </si>
  <si>
    <r>
      <rPr>
        <sz val="9"/>
        <rFont val="Times New Roman"/>
        <family val="1"/>
      </rPr>
      <t>567-13x</t>
    </r>
  </si>
  <si>
    <r>
      <rPr>
        <sz val="9"/>
        <rFont val="Times New Roman"/>
        <family val="1"/>
      </rPr>
      <t>ABHIMANYU YADAV</t>
    </r>
  </si>
  <si>
    <r>
      <rPr>
        <sz val="9"/>
        <rFont val="Times New Roman"/>
        <family val="1"/>
      </rPr>
      <t>SHM1809200301</t>
    </r>
  </si>
  <si>
    <r>
      <rPr>
        <sz val="9"/>
        <rFont val="Times New Roman"/>
        <family val="1"/>
      </rPr>
      <t>567-12x</t>
    </r>
  </si>
  <si>
    <r>
      <rPr>
        <sz val="9"/>
        <rFont val="Times New Roman"/>
        <family val="1"/>
      </rPr>
      <t>SAMRAT RANA</t>
    </r>
  </si>
  <si>
    <r>
      <rPr>
        <sz val="9"/>
        <rFont val="Times New Roman"/>
        <family val="1"/>
      </rPr>
      <t>SHM0801200501</t>
    </r>
  </si>
  <si>
    <r>
      <rPr>
        <sz val="9"/>
        <rFont val="Times New Roman"/>
        <family val="1"/>
      </rPr>
      <t>VISHAL SHARMA</t>
    </r>
  </si>
  <si>
    <r>
      <rPr>
        <sz val="9"/>
        <rFont val="Times New Roman"/>
        <family val="1"/>
      </rPr>
      <t>SHM2506200602</t>
    </r>
  </si>
  <si>
    <r>
      <rPr>
        <sz val="9"/>
        <rFont val="Times New Roman"/>
        <family val="1"/>
      </rPr>
      <t>566-18x</t>
    </r>
  </si>
  <si>
    <r>
      <rPr>
        <sz val="9"/>
        <rFont val="Times New Roman"/>
        <family val="1"/>
      </rPr>
      <t>ABHINAV CHOUDHARY</t>
    </r>
  </si>
  <si>
    <r>
      <rPr>
        <sz val="9"/>
        <rFont val="Times New Roman"/>
        <family val="1"/>
      </rPr>
      <t>SHM0102200702</t>
    </r>
  </si>
  <si>
    <r>
      <rPr>
        <sz val="9"/>
        <rFont val="Times New Roman"/>
        <family val="1"/>
      </rPr>
      <t>RAJ</t>
    </r>
  </si>
  <si>
    <r>
      <rPr>
        <sz val="9"/>
        <rFont val="Times New Roman"/>
        <family val="1"/>
      </rPr>
      <t>566-15x</t>
    </r>
  </si>
  <si>
    <r>
      <rPr>
        <sz val="9"/>
        <rFont val="Times New Roman"/>
        <family val="1"/>
      </rPr>
      <t>SANYAM SINGH</t>
    </r>
  </si>
  <si>
    <r>
      <rPr>
        <sz val="9"/>
        <rFont val="Times New Roman"/>
        <family val="1"/>
      </rPr>
      <t>SHM1602200701</t>
    </r>
  </si>
  <si>
    <r>
      <rPr>
        <sz val="9"/>
        <rFont val="Times New Roman"/>
        <family val="1"/>
      </rPr>
      <t>566-13x</t>
    </r>
  </si>
  <si>
    <r>
      <rPr>
        <sz val="9"/>
        <rFont val="Times New Roman"/>
        <family val="1"/>
      </rPr>
      <t>VIJAY KUMAR TOMAR</t>
    </r>
  </si>
  <si>
    <r>
      <rPr>
        <sz val="9"/>
        <rFont val="Times New Roman"/>
        <family val="1"/>
      </rPr>
      <t>HIMANSHU CHOUDHARY</t>
    </r>
  </si>
  <si>
    <r>
      <rPr>
        <sz val="9"/>
        <rFont val="Times New Roman"/>
        <family val="1"/>
      </rPr>
      <t>SHM0101200317</t>
    </r>
  </si>
  <si>
    <r>
      <rPr>
        <sz val="9"/>
        <rFont val="Times New Roman"/>
        <family val="1"/>
      </rPr>
      <t>565-20x</t>
    </r>
  </si>
  <si>
    <r>
      <rPr>
        <sz val="9"/>
        <rFont val="Times New Roman"/>
        <family val="1"/>
      </rPr>
      <t>SAVEJ KHAN (12-07-2006 )</t>
    </r>
  </si>
  <si>
    <r>
      <rPr>
        <sz val="9"/>
        <rFont val="Times New Roman"/>
        <family val="1"/>
      </rPr>
      <t>565-15x</t>
    </r>
  </si>
  <si>
    <r>
      <rPr>
        <sz val="9"/>
        <rFont val="Times New Roman"/>
        <family val="1"/>
      </rPr>
      <t>TANMAY SUVICHAR KUMBHAR</t>
    </r>
  </si>
  <si>
    <r>
      <rPr>
        <sz val="9"/>
        <rFont val="Times New Roman"/>
        <family val="1"/>
      </rPr>
      <t>SHM2708200301</t>
    </r>
  </si>
  <si>
    <r>
      <rPr>
        <sz val="9"/>
        <rFont val="Times New Roman"/>
        <family val="1"/>
      </rPr>
      <t>565-13x</t>
    </r>
  </si>
  <si>
    <r>
      <rPr>
        <sz val="9"/>
        <rFont val="Times New Roman"/>
        <family val="1"/>
      </rPr>
      <t>SUJAL</t>
    </r>
  </si>
  <si>
    <r>
      <rPr>
        <sz val="9"/>
        <rFont val="Times New Roman"/>
        <family val="1"/>
      </rPr>
      <t>SHM1208200302</t>
    </r>
  </si>
  <si>
    <r>
      <rPr>
        <sz val="9"/>
        <rFont val="Times New Roman"/>
        <family val="1"/>
      </rPr>
      <t>565-12x</t>
    </r>
  </si>
  <si>
    <r>
      <rPr>
        <sz val="9"/>
        <rFont val="Times New Roman"/>
        <family val="1"/>
      </rPr>
      <t>SAGAR</t>
    </r>
  </si>
  <si>
    <r>
      <rPr>
        <sz val="9"/>
        <rFont val="Times New Roman"/>
        <family val="1"/>
      </rPr>
      <t>SHM2409200301</t>
    </r>
  </si>
  <si>
    <r>
      <rPr>
        <sz val="9"/>
        <rFont val="Times New Roman"/>
        <family val="1"/>
      </rPr>
      <t>564-16x</t>
    </r>
  </si>
  <si>
    <r>
      <rPr>
        <sz val="9"/>
        <rFont val="Times New Roman"/>
        <family val="1"/>
      </rPr>
      <t>PRITAM</t>
    </r>
  </si>
  <si>
    <r>
      <rPr>
        <sz val="9"/>
        <rFont val="Times New Roman"/>
        <family val="1"/>
      </rPr>
      <t>SHM1105200301</t>
    </r>
  </si>
  <si>
    <r>
      <rPr>
        <sz val="9"/>
        <rFont val="Times New Roman"/>
        <family val="1"/>
      </rPr>
      <t>564-15x</t>
    </r>
  </si>
  <si>
    <r>
      <rPr>
        <sz val="9"/>
        <rFont val="Times New Roman"/>
        <family val="1"/>
      </rPr>
      <t>SAGAR BHARGAVA</t>
    </r>
  </si>
  <si>
    <r>
      <rPr>
        <sz val="9"/>
        <rFont val="Times New Roman"/>
        <family val="1"/>
      </rPr>
      <t>SHM2006200301</t>
    </r>
  </si>
  <si>
    <r>
      <rPr>
        <sz val="9"/>
        <rFont val="Times New Roman"/>
        <family val="1"/>
      </rPr>
      <t>564-14x</t>
    </r>
  </si>
  <si>
    <r>
      <rPr>
        <sz val="9"/>
        <rFont val="Times New Roman"/>
        <family val="1"/>
      </rPr>
      <t>PRIYANSHU TOMAR</t>
    </r>
  </si>
  <si>
    <r>
      <rPr>
        <sz val="9"/>
        <rFont val="Times New Roman"/>
        <family val="1"/>
      </rPr>
      <t>SHM2806200602</t>
    </r>
  </si>
  <si>
    <r>
      <rPr>
        <sz val="9"/>
        <rFont val="Times New Roman"/>
        <family val="1"/>
      </rPr>
      <t>564-11x</t>
    </r>
  </si>
  <si>
    <r>
      <rPr>
        <sz val="9"/>
        <rFont val="Times New Roman"/>
        <family val="1"/>
      </rPr>
      <t>MESHAAK PONNUDURAI. P</t>
    </r>
  </si>
  <si>
    <r>
      <rPr>
        <sz val="9"/>
        <rFont val="Times New Roman"/>
        <family val="1"/>
      </rPr>
      <t>SHM3010200301</t>
    </r>
  </si>
  <si>
    <r>
      <rPr>
        <sz val="9"/>
        <rFont val="Times New Roman"/>
        <family val="1"/>
      </rPr>
      <t>T.N.</t>
    </r>
  </si>
  <si>
    <r>
      <rPr>
        <sz val="9"/>
        <rFont val="Times New Roman"/>
        <family val="1"/>
      </rPr>
      <t>564-10x</t>
    </r>
  </si>
  <si>
    <r>
      <rPr>
        <sz val="9"/>
        <rFont val="Times New Roman"/>
        <family val="1"/>
      </rPr>
      <t>ARSHIT MALIK</t>
    </r>
  </si>
  <si>
    <r>
      <rPr>
        <sz val="9"/>
        <rFont val="Times New Roman"/>
        <family val="1"/>
      </rPr>
      <t>SHM0608200402</t>
    </r>
  </si>
  <si>
    <r>
      <rPr>
        <sz val="9"/>
        <rFont val="Times New Roman"/>
        <family val="1"/>
      </rPr>
      <t>563-15x</t>
    </r>
  </si>
  <si>
    <r>
      <rPr>
        <sz val="9"/>
        <rFont val="Times New Roman"/>
        <family val="1"/>
      </rPr>
      <t>MAYUR SADASHIV PATIL</t>
    </r>
  </si>
  <si>
    <r>
      <rPr>
        <sz val="9"/>
        <rFont val="Times New Roman"/>
        <family val="1"/>
      </rPr>
      <t>SHM2711200302</t>
    </r>
  </si>
  <si>
    <r>
      <rPr>
        <sz val="9"/>
        <rFont val="Times New Roman"/>
        <family val="1"/>
      </rPr>
      <t>ANSH PARASHAR</t>
    </r>
  </si>
  <si>
    <r>
      <rPr>
        <sz val="9"/>
        <rFont val="Times New Roman"/>
        <family val="1"/>
      </rPr>
      <t>SHM2403200402</t>
    </r>
  </si>
  <si>
    <r>
      <rPr>
        <sz val="9"/>
        <rFont val="Times New Roman"/>
        <family val="1"/>
      </rPr>
      <t>563-14x</t>
    </r>
  </si>
  <si>
    <r>
      <rPr>
        <sz val="9"/>
        <rFont val="Times New Roman"/>
        <family val="1"/>
      </rPr>
      <t>VINEET YADAV</t>
    </r>
  </si>
  <si>
    <r>
      <rPr>
        <sz val="9"/>
        <rFont val="Times New Roman"/>
        <family val="1"/>
      </rPr>
      <t>SHM2812200301</t>
    </r>
  </si>
  <si>
    <r>
      <rPr>
        <sz val="9"/>
        <rFont val="Times New Roman"/>
        <family val="1"/>
      </rPr>
      <t>563-12x</t>
    </r>
  </si>
  <si>
    <r>
      <rPr>
        <sz val="9"/>
        <rFont val="Times New Roman"/>
        <family val="1"/>
      </rPr>
      <t>UDAY BHARDWAJ</t>
    </r>
  </si>
  <si>
    <r>
      <rPr>
        <sz val="9"/>
        <rFont val="Times New Roman"/>
        <family val="1"/>
      </rPr>
      <t>SHM2202200601</t>
    </r>
  </si>
  <si>
    <r>
      <rPr>
        <sz val="9"/>
        <rFont val="Times New Roman"/>
        <family val="1"/>
      </rPr>
      <t>563-5x</t>
    </r>
  </si>
  <si>
    <r>
      <rPr>
        <sz val="9"/>
        <rFont val="Times New Roman"/>
        <family val="1"/>
      </rPr>
      <t>TANISH</t>
    </r>
  </si>
  <si>
    <r>
      <rPr>
        <sz val="9"/>
        <rFont val="Times New Roman"/>
        <family val="1"/>
      </rPr>
      <t>SHM2207200502</t>
    </r>
  </si>
  <si>
    <r>
      <rPr>
        <sz val="9"/>
        <rFont val="Times New Roman"/>
        <family val="1"/>
      </rPr>
      <t>562-17x</t>
    </r>
  </si>
  <si>
    <r>
      <rPr>
        <sz val="9"/>
        <rFont val="Times New Roman"/>
        <family val="1"/>
      </rPr>
      <t>MAYANK</t>
    </r>
  </si>
  <si>
    <r>
      <rPr>
        <sz val="9"/>
        <rFont val="Times New Roman"/>
        <family val="1"/>
      </rPr>
      <t>SHM0607200404</t>
    </r>
  </si>
  <si>
    <r>
      <rPr>
        <sz val="9"/>
        <rFont val="Times New Roman"/>
        <family val="1"/>
      </rPr>
      <t>562-15x</t>
    </r>
  </si>
  <si>
    <r>
      <rPr>
        <sz val="9"/>
        <rFont val="Times New Roman"/>
        <family val="1"/>
      </rPr>
      <t>ANANT BAINSLA</t>
    </r>
  </si>
  <si>
    <r>
      <rPr>
        <sz val="9"/>
        <rFont val="Times New Roman"/>
        <family val="1"/>
      </rPr>
      <t>SHM0105200503</t>
    </r>
  </si>
  <si>
    <r>
      <rPr>
        <sz val="9"/>
        <rFont val="Times New Roman"/>
        <family val="1"/>
      </rPr>
      <t>562-14x</t>
    </r>
  </si>
  <si>
    <r>
      <rPr>
        <sz val="9"/>
        <rFont val="Times New Roman"/>
        <family val="1"/>
      </rPr>
      <t>YUVRAJ CHAUDHARY</t>
    </r>
  </si>
  <si>
    <r>
      <rPr>
        <sz val="9"/>
        <rFont val="Times New Roman"/>
        <family val="1"/>
      </rPr>
      <t>SHM0801200603</t>
    </r>
  </si>
  <si>
    <r>
      <rPr>
        <sz val="9"/>
        <rFont val="Times New Roman"/>
        <family val="1"/>
      </rPr>
      <t>ARIF MALIK</t>
    </r>
  </si>
  <si>
    <r>
      <rPr>
        <sz val="9"/>
        <rFont val="Times New Roman"/>
        <family val="1"/>
      </rPr>
      <t>SHM2404200402</t>
    </r>
  </si>
  <si>
    <r>
      <rPr>
        <sz val="9"/>
        <rFont val="Times New Roman"/>
        <family val="1"/>
      </rPr>
      <t>562-12x</t>
    </r>
  </si>
  <si>
    <r>
      <rPr>
        <sz val="9"/>
        <rFont val="Times New Roman"/>
        <family val="1"/>
      </rPr>
      <t>AKSHIT TOMAR</t>
    </r>
  </si>
  <si>
    <r>
      <rPr>
        <sz val="9"/>
        <rFont val="Times New Roman"/>
        <family val="1"/>
      </rPr>
      <t>SHM2505200302</t>
    </r>
  </si>
  <si>
    <r>
      <rPr>
        <sz val="9"/>
        <rFont val="Times New Roman"/>
        <family val="1"/>
      </rPr>
      <t>562-11x</t>
    </r>
  </si>
  <si>
    <r>
      <rPr>
        <sz val="9"/>
        <rFont val="Times New Roman"/>
        <family val="1"/>
      </rPr>
      <t>SAKSHAM ARORA</t>
    </r>
  </si>
  <si>
    <r>
      <rPr>
        <sz val="9"/>
        <rFont val="Times New Roman"/>
        <family val="1"/>
      </rPr>
      <t>SHM0104200801</t>
    </r>
  </si>
  <si>
    <r>
      <rPr>
        <sz val="9"/>
        <rFont val="Times New Roman"/>
        <family val="1"/>
      </rPr>
      <t>VANSH PANWAR</t>
    </r>
  </si>
  <si>
    <r>
      <rPr>
        <sz val="9"/>
        <rFont val="Times New Roman"/>
        <family val="1"/>
      </rPr>
      <t>561-16x</t>
    </r>
  </si>
  <si>
    <r>
      <rPr>
        <sz val="9"/>
        <rFont val="Times New Roman"/>
        <family val="1"/>
      </rPr>
      <t>NISHANT KUMAR</t>
    </r>
  </si>
  <si>
    <r>
      <rPr>
        <sz val="9"/>
        <rFont val="Times New Roman"/>
        <family val="1"/>
      </rPr>
      <t>SHM2810200501</t>
    </r>
  </si>
  <si>
    <r>
      <rPr>
        <sz val="9"/>
        <rFont val="Times New Roman"/>
        <family val="1"/>
      </rPr>
      <t>561-13x</t>
    </r>
  </si>
  <si>
    <r>
      <rPr>
        <sz val="9"/>
        <rFont val="Times New Roman"/>
        <family val="1"/>
      </rPr>
      <t>CHIRAG SHARMA</t>
    </r>
  </si>
  <si>
    <r>
      <rPr>
        <sz val="9"/>
        <rFont val="Times New Roman"/>
        <family val="1"/>
      </rPr>
      <t>SHM0710200901</t>
    </r>
  </si>
  <si>
    <r>
      <rPr>
        <sz val="9"/>
        <rFont val="Times New Roman"/>
        <family val="1"/>
      </rPr>
      <t>561-10x</t>
    </r>
  </si>
  <si>
    <r>
      <rPr>
        <sz val="9"/>
        <rFont val="Times New Roman"/>
        <family val="1"/>
      </rPr>
      <t>PRASHANTA GURUNG</t>
    </r>
  </si>
  <si>
    <r>
      <rPr>
        <sz val="9"/>
        <rFont val="Times New Roman"/>
        <family val="1"/>
      </rPr>
      <t>SHM2406200501</t>
    </r>
  </si>
  <si>
    <r>
      <rPr>
        <sz val="9"/>
        <rFont val="Times New Roman"/>
        <family val="1"/>
      </rPr>
      <t>M.P.</t>
    </r>
  </si>
  <si>
    <r>
      <rPr>
        <sz val="9"/>
        <rFont val="Times New Roman"/>
        <family val="1"/>
      </rPr>
      <t>561-9x</t>
    </r>
  </si>
  <si>
    <r>
      <rPr>
        <b/>
        <sz val="8"/>
        <rFont val="Times New Roman"/>
        <family val="1"/>
      </rPr>
      <t>10M RIFLE MEN (ISSF)</t>
    </r>
  </si>
  <si>
    <r>
      <rPr>
        <b/>
        <sz val="8"/>
        <rFont val="Times New Roman"/>
        <family val="1"/>
      </rPr>
      <t>SrNo</t>
    </r>
  </si>
  <si>
    <r>
      <rPr>
        <b/>
        <sz val="8"/>
        <rFont val="Times New Roman"/>
        <family val="1"/>
      </rPr>
      <t>Comp No.</t>
    </r>
  </si>
  <si>
    <r>
      <rPr>
        <b/>
        <sz val="8"/>
        <rFont val="Times New Roman"/>
        <family val="1"/>
      </rPr>
      <t>Shooter Name</t>
    </r>
  </si>
  <si>
    <r>
      <rPr>
        <b/>
        <sz val="8"/>
        <rFont val="Times New Roman"/>
        <family val="1"/>
      </rPr>
      <t>Date of Birth</t>
    </r>
  </si>
  <si>
    <r>
      <rPr>
        <b/>
        <sz val="8"/>
        <rFont val="Times New Roman"/>
        <family val="1"/>
      </rPr>
      <t>State</t>
    </r>
  </si>
  <si>
    <r>
      <rPr>
        <b/>
        <sz val="8"/>
        <rFont val="Times New Roman"/>
        <family val="1"/>
      </rPr>
      <t>Total</t>
    </r>
  </si>
  <si>
    <r>
      <rPr>
        <b/>
        <sz val="8"/>
        <rFont val="Times New Roman"/>
        <family val="1"/>
      </rPr>
      <t>Rank</t>
    </r>
  </si>
  <si>
    <r>
      <rPr>
        <sz val="8"/>
        <rFont val="Times New Roman"/>
        <family val="1"/>
      </rPr>
      <t>YASH VARDHAN</t>
    </r>
  </si>
  <si>
    <r>
      <rPr>
        <sz val="8"/>
        <rFont val="Times New Roman"/>
        <family val="1"/>
      </rPr>
      <t>SHM0910200301</t>
    </r>
  </si>
  <si>
    <r>
      <rPr>
        <sz val="8"/>
        <rFont val="Times New Roman"/>
        <family val="1"/>
      </rPr>
      <t>RAJ</t>
    </r>
  </si>
  <si>
    <r>
      <rPr>
        <sz val="8"/>
        <rFont val="Times New Roman"/>
        <family val="1"/>
      </rPr>
      <t>629.4-0x</t>
    </r>
  </si>
  <si>
    <r>
      <rPr>
        <sz val="8"/>
        <rFont val="Times New Roman"/>
        <family val="1"/>
      </rPr>
      <t>KEVAL JASHVANTBHAI PRAJAPATI</t>
    </r>
  </si>
  <si>
    <r>
      <rPr>
        <sz val="8"/>
        <rFont val="Times New Roman"/>
        <family val="1"/>
      </rPr>
      <t>SHM1701200302</t>
    </r>
  </si>
  <si>
    <r>
      <rPr>
        <sz val="8"/>
        <rFont val="Times New Roman"/>
        <family val="1"/>
      </rPr>
      <t>GUJ</t>
    </r>
  </si>
  <si>
    <r>
      <rPr>
        <sz val="8"/>
        <rFont val="Times New Roman"/>
        <family val="1"/>
      </rPr>
      <t>626.2-0x</t>
    </r>
  </si>
  <si>
    <r>
      <rPr>
        <sz val="8"/>
        <rFont val="Times New Roman"/>
        <family val="1"/>
      </rPr>
      <t>T.R. SRIJAY</t>
    </r>
  </si>
  <si>
    <r>
      <rPr>
        <sz val="8"/>
        <rFont val="Times New Roman"/>
        <family val="1"/>
      </rPr>
      <t>SHM2605200301</t>
    </r>
  </si>
  <si>
    <r>
      <rPr>
        <sz val="8"/>
        <rFont val="Times New Roman"/>
        <family val="1"/>
      </rPr>
      <t>KAR</t>
    </r>
  </si>
  <si>
    <r>
      <rPr>
        <sz val="8"/>
        <rFont val="Times New Roman"/>
        <family val="1"/>
      </rPr>
      <t>625-0x</t>
    </r>
  </si>
  <si>
    <r>
      <rPr>
        <sz val="8"/>
        <rFont val="Times New Roman"/>
        <family val="1"/>
      </rPr>
      <t>SRINJOY DATTA</t>
    </r>
  </si>
  <si>
    <r>
      <rPr>
        <sz val="8"/>
        <rFont val="Times New Roman"/>
        <family val="1"/>
      </rPr>
      <t>SHM1204200302</t>
    </r>
  </si>
  <si>
    <r>
      <rPr>
        <sz val="8"/>
        <rFont val="Times New Roman"/>
        <family val="1"/>
      </rPr>
      <t>W.B.</t>
    </r>
  </si>
  <si>
    <r>
      <rPr>
        <sz val="8"/>
        <rFont val="Times New Roman"/>
        <family val="1"/>
      </rPr>
      <t>624.8-0x</t>
    </r>
  </si>
  <si>
    <r>
      <rPr>
        <sz val="8"/>
        <rFont val="Times New Roman"/>
        <family val="1"/>
      </rPr>
      <t>RISHAV GHOSH</t>
    </r>
  </si>
  <si>
    <r>
      <rPr>
        <sz val="8"/>
        <rFont val="Times New Roman"/>
        <family val="1"/>
      </rPr>
      <t>SHM1603200402</t>
    </r>
  </si>
  <si>
    <r>
      <rPr>
        <sz val="8"/>
        <rFont val="Times New Roman"/>
        <family val="1"/>
      </rPr>
      <t>623.9-0x</t>
    </r>
  </si>
  <si>
    <r>
      <rPr>
        <sz val="8"/>
        <rFont val="Times New Roman"/>
        <family val="1"/>
      </rPr>
      <t>RUDRANKKSH BALASAHEB PATIL</t>
    </r>
  </si>
  <si>
    <r>
      <rPr>
        <sz val="8"/>
        <rFont val="Times New Roman"/>
        <family val="1"/>
      </rPr>
      <t>SHM1612200301</t>
    </r>
  </si>
  <si>
    <r>
      <rPr>
        <sz val="8"/>
        <rFont val="Times New Roman"/>
        <family val="1"/>
      </rPr>
      <t>MAH</t>
    </r>
  </si>
  <si>
    <r>
      <rPr>
        <sz val="8"/>
        <rFont val="Times New Roman"/>
        <family val="1"/>
      </rPr>
      <t>623.5-0x</t>
    </r>
  </si>
  <si>
    <r>
      <rPr>
        <sz val="8"/>
        <rFont val="Times New Roman"/>
        <family val="1"/>
      </rPr>
      <t>VI</t>
    </r>
  </si>
  <si>
    <r>
      <rPr>
        <sz val="8"/>
        <rFont val="Times New Roman"/>
        <family val="1"/>
      </rPr>
      <t>MANVENDRA SINGH SHEKHAWAT</t>
    </r>
  </si>
  <si>
    <r>
      <rPr>
        <sz val="8"/>
        <rFont val="Times New Roman"/>
        <family val="1"/>
      </rPr>
      <t>SHM2107200501</t>
    </r>
  </si>
  <si>
    <r>
      <rPr>
        <sz val="8"/>
        <rFont val="Times New Roman"/>
        <family val="1"/>
      </rPr>
      <t>623.2-0x</t>
    </r>
  </si>
  <si>
    <r>
      <rPr>
        <sz val="8"/>
        <rFont val="Times New Roman"/>
        <family val="1"/>
      </rPr>
      <t>VII</t>
    </r>
  </si>
  <si>
    <r>
      <rPr>
        <sz val="8"/>
        <rFont val="Times New Roman"/>
        <family val="1"/>
      </rPr>
      <t>DEEPENDRA SINGH SHEKHAWAT</t>
    </r>
  </si>
  <si>
    <r>
      <rPr>
        <sz val="8"/>
        <rFont val="Times New Roman"/>
        <family val="1"/>
      </rPr>
      <t>SHM0702200401</t>
    </r>
  </si>
  <si>
    <r>
      <rPr>
        <sz val="8"/>
        <rFont val="Times New Roman"/>
        <family val="1"/>
      </rPr>
      <t>622.8-0x</t>
    </r>
  </si>
  <si>
    <r>
      <rPr>
        <sz val="8"/>
        <rFont val="Times New Roman"/>
        <family val="1"/>
      </rPr>
      <t>VIII</t>
    </r>
  </si>
  <si>
    <r>
      <rPr>
        <sz val="8"/>
        <rFont val="Times New Roman"/>
        <family val="1"/>
      </rPr>
      <t>SRIKRISHNA N.</t>
    </r>
  </si>
  <si>
    <r>
      <rPr>
        <sz val="8"/>
        <rFont val="Times New Roman"/>
        <family val="1"/>
      </rPr>
      <t>SHM1509200501</t>
    </r>
  </si>
  <si>
    <r>
      <rPr>
        <sz val="8"/>
        <rFont val="Times New Roman"/>
        <family val="1"/>
      </rPr>
      <t>621.8-0x</t>
    </r>
  </si>
  <si>
    <r>
      <rPr>
        <sz val="8"/>
        <rFont val="Times New Roman"/>
        <family val="1"/>
      </rPr>
      <t>RANAVIR AJITSINH KATKAR</t>
    </r>
  </si>
  <si>
    <r>
      <rPr>
        <sz val="8"/>
        <rFont val="Times New Roman"/>
        <family val="1"/>
      </rPr>
      <t>SHM1809200403</t>
    </r>
  </si>
  <si>
    <r>
      <rPr>
        <sz val="8"/>
        <rFont val="Times New Roman"/>
        <family val="1"/>
      </rPr>
      <t>621.6-0x</t>
    </r>
  </si>
  <si>
    <r>
      <rPr>
        <sz val="8"/>
        <rFont val="Times New Roman"/>
        <family val="1"/>
      </rPr>
      <t>SUMEDH DHANAJI SASANE</t>
    </r>
  </si>
  <si>
    <r>
      <rPr>
        <sz val="8"/>
        <rFont val="Times New Roman"/>
        <family val="1"/>
      </rPr>
      <t>SHM0405200302</t>
    </r>
  </si>
  <si>
    <r>
      <rPr>
        <sz val="8"/>
        <rFont val="Times New Roman"/>
        <family val="1"/>
      </rPr>
      <t>621.1-0x</t>
    </r>
  </si>
  <si>
    <r>
      <rPr>
        <sz val="8"/>
        <rFont val="Times New Roman"/>
        <family val="1"/>
      </rPr>
      <t>ATHARV RAJU MAGAR</t>
    </r>
  </si>
  <si>
    <r>
      <rPr>
        <sz val="8"/>
        <rFont val="Times New Roman"/>
        <family val="1"/>
      </rPr>
      <t>SHM2703200301</t>
    </r>
  </si>
  <si>
    <r>
      <rPr>
        <sz val="8"/>
        <rFont val="Times New Roman"/>
        <family val="1"/>
      </rPr>
      <t>ADARSH CHAUDHARY(14-07-2003 )</t>
    </r>
  </si>
  <si>
    <r>
      <rPr>
        <sz val="8"/>
        <rFont val="Times New Roman"/>
        <family val="1"/>
      </rPr>
      <t>U.P.</t>
    </r>
  </si>
  <si>
    <r>
      <rPr>
        <sz val="8"/>
        <rFont val="Times New Roman"/>
        <family val="1"/>
      </rPr>
      <t>620.8-0x</t>
    </r>
  </si>
  <si>
    <r>
      <rPr>
        <sz val="8"/>
        <rFont val="Times New Roman"/>
        <family val="1"/>
      </rPr>
      <t>DEBJEET SATYAJIT DUTTA ROY</t>
    </r>
  </si>
  <si>
    <r>
      <rPr>
        <sz val="8"/>
        <rFont val="Times New Roman"/>
        <family val="1"/>
      </rPr>
      <t>SHM2012200401</t>
    </r>
  </si>
  <si>
    <r>
      <rPr>
        <sz val="8"/>
        <rFont val="Times New Roman"/>
        <family val="1"/>
      </rPr>
      <t>620.6-0x</t>
    </r>
  </si>
  <si>
    <r>
      <rPr>
        <sz val="8"/>
        <rFont val="Times New Roman"/>
        <family val="1"/>
      </rPr>
      <t>SHEERSH ADITYA KASHYAP</t>
    </r>
  </si>
  <si>
    <r>
      <rPr>
        <sz val="8"/>
        <rFont val="Times New Roman"/>
        <family val="1"/>
      </rPr>
      <t>SHM0508200503</t>
    </r>
  </si>
  <si>
    <r>
      <rPr>
        <sz val="8"/>
        <rFont val="Times New Roman"/>
        <family val="1"/>
      </rPr>
      <t>JHAR</t>
    </r>
  </si>
  <si>
    <r>
      <rPr>
        <sz val="8"/>
        <rFont val="Times New Roman"/>
        <family val="1"/>
      </rPr>
      <t>620.4-0x</t>
    </r>
  </si>
  <si>
    <r>
      <rPr>
        <sz val="8"/>
        <rFont val="Times New Roman"/>
        <family val="1"/>
      </rPr>
      <t>MADDINENI UMAMAHESH</t>
    </r>
  </si>
  <si>
    <r>
      <rPr>
        <sz val="8"/>
        <rFont val="Times New Roman"/>
        <family val="1"/>
      </rPr>
      <t>(SHM2804200402</t>
    </r>
  </si>
  <si>
    <r>
      <rPr>
        <sz val="8"/>
        <rFont val="Times New Roman"/>
        <family val="1"/>
      </rPr>
      <t>A.P.</t>
    </r>
  </si>
  <si>
    <r>
      <rPr>
        <sz val="8"/>
        <rFont val="Times New Roman"/>
        <family val="1"/>
      </rPr>
      <t>620.3-0x</t>
    </r>
  </si>
  <si>
    <r>
      <rPr>
        <sz val="8"/>
        <rFont val="Times New Roman"/>
        <family val="1"/>
      </rPr>
      <t>HITESH DHAMA</t>
    </r>
  </si>
  <si>
    <r>
      <rPr>
        <sz val="8"/>
        <rFont val="Times New Roman"/>
        <family val="1"/>
      </rPr>
      <t>SHM2801200301</t>
    </r>
  </si>
  <si>
    <r>
      <rPr>
        <sz val="8"/>
        <rFont val="Times New Roman"/>
        <family val="1"/>
      </rPr>
      <t>620.1-0x</t>
    </r>
  </si>
  <si>
    <r>
      <rPr>
        <sz val="8"/>
        <rFont val="Times New Roman"/>
        <family val="1"/>
      </rPr>
      <t>SRIJAN UPADHYAY</t>
    </r>
  </si>
  <si>
    <r>
      <rPr>
        <sz val="8"/>
        <rFont val="Times New Roman"/>
        <family val="1"/>
      </rPr>
      <t>SHM1003200801</t>
    </r>
  </si>
  <si>
    <r>
      <rPr>
        <sz val="8"/>
        <rFont val="Times New Roman"/>
        <family val="1"/>
      </rPr>
      <t>619.2-0x</t>
    </r>
  </si>
  <si>
    <r>
      <rPr>
        <sz val="8"/>
        <rFont val="Times New Roman"/>
        <family val="1"/>
      </rPr>
      <t>VIRAJ BABASAHEB PATIL</t>
    </r>
  </si>
  <si>
    <r>
      <rPr>
        <sz val="8"/>
        <rFont val="Times New Roman"/>
        <family val="1"/>
      </rPr>
      <t>SHM0105200301</t>
    </r>
  </si>
  <si>
    <r>
      <rPr>
        <sz val="8"/>
        <rFont val="Times New Roman"/>
        <family val="1"/>
      </rPr>
      <t>619.1-0x</t>
    </r>
  </si>
  <si>
    <r>
      <rPr>
        <sz val="8"/>
        <rFont val="Times New Roman"/>
        <family val="1"/>
      </rPr>
      <t>PRATHAM BHADANA</t>
    </r>
  </si>
  <si>
    <r>
      <rPr>
        <sz val="8"/>
        <rFont val="Times New Roman"/>
        <family val="1"/>
      </rPr>
      <t>SHM3101200301</t>
    </r>
  </si>
  <si>
    <r>
      <rPr>
        <sz val="8"/>
        <rFont val="Times New Roman"/>
        <family val="1"/>
      </rPr>
      <t>618.7-0x</t>
    </r>
  </si>
  <si>
    <r>
      <rPr>
        <sz val="8"/>
        <rFont val="Times New Roman"/>
        <family val="1"/>
      </rPr>
      <t>SHIKHAR SINGH</t>
    </r>
  </si>
  <si>
    <r>
      <rPr>
        <sz val="8"/>
        <rFont val="Times New Roman"/>
        <family val="1"/>
      </rPr>
      <t>SHM2310200502</t>
    </r>
  </si>
  <si>
    <r>
      <rPr>
        <sz val="8"/>
        <rFont val="Times New Roman"/>
        <family val="1"/>
      </rPr>
      <t>MADHUR MAHESH PENDHARI</t>
    </r>
  </si>
  <si>
    <r>
      <rPr>
        <sz val="8"/>
        <rFont val="Times New Roman"/>
        <family val="1"/>
      </rPr>
      <t>SHM0406200303</t>
    </r>
  </si>
  <si>
    <r>
      <rPr>
        <sz val="8"/>
        <rFont val="Times New Roman"/>
        <family val="1"/>
      </rPr>
      <t>618.6-0x</t>
    </r>
  </si>
  <si>
    <r>
      <rPr>
        <sz val="8"/>
        <rFont val="Times New Roman"/>
        <family val="1"/>
      </rPr>
      <t>SHIVAM DABAS</t>
    </r>
  </si>
  <si>
    <r>
      <rPr>
        <sz val="8"/>
        <rFont val="Times New Roman"/>
        <family val="1"/>
      </rPr>
      <t>DEL</t>
    </r>
  </si>
  <si>
    <r>
      <rPr>
        <sz val="8"/>
        <rFont val="Times New Roman"/>
        <family val="1"/>
      </rPr>
      <t>SUDHANSHU MAHESH GAWADE</t>
    </r>
  </si>
  <si>
    <r>
      <rPr>
        <sz val="8"/>
        <rFont val="Times New Roman"/>
        <family val="1"/>
      </rPr>
      <t>SHM0402200302</t>
    </r>
  </si>
  <si>
    <r>
      <rPr>
        <sz val="8"/>
        <rFont val="Times New Roman"/>
        <family val="1"/>
      </rPr>
      <t>618.5-0x</t>
    </r>
  </si>
  <si>
    <r>
      <rPr>
        <sz val="8"/>
        <rFont val="Times New Roman"/>
        <family val="1"/>
      </rPr>
      <t>ABHAYDEV CHAUDHARY</t>
    </r>
  </si>
  <si>
    <r>
      <rPr>
        <sz val="8"/>
        <rFont val="Times New Roman"/>
        <family val="1"/>
      </rPr>
      <t>SHM2606200302</t>
    </r>
  </si>
  <si>
    <r>
      <rPr>
        <sz val="8"/>
        <rFont val="Times New Roman"/>
        <family val="1"/>
      </rPr>
      <t>618.4-0x</t>
    </r>
  </si>
  <si>
    <r>
      <rPr>
        <sz val="8"/>
        <rFont val="Times New Roman"/>
        <family val="1"/>
      </rPr>
      <t>SRI KARTHIK SABARI RAJ</t>
    </r>
  </si>
  <si>
    <r>
      <rPr>
        <sz val="8"/>
        <rFont val="Times New Roman"/>
        <family val="1"/>
      </rPr>
      <t>SHM0804200304</t>
    </r>
  </si>
  <si>
    <r>
      <rPr>
        <sz val="8"/>
        <rFont val="Times New Roman"/>
        <family val="1"/>
      </rPr>
      <t>T.N.</t>
    </r>
  </si>
  <si>
    <r>
      <rPr>
        <sz val="8"/>
        <rFont val="Times New Roman"/>
        <family val="1"/>
      </rPr>
      <t>ABHINAV SHAW</t>
    </r>
  </si>
  <si>
    <r>
      <rPr>
        <sz val="8"/>
        <rFont val="Times New Roman"/>
        <family val="1"/>
      </rPr>
      <t>SHM2503200801</t>
    </r>
  </si>
  <si>
    <r>
      <rPr>
        <sz val="8"/>
        <rFont val="Times New Roman"/>
        <family val="1"/>
      </rPr>
      <t>618.2-0x</t>
    </r>
  </si>
  <si>
    <r>
      <rPr>
        <sz val="8"/>
        <rFont val="Times New Roman"/>
        <family val="1"/>
      </rPr>
      <t>KARAN WADHWA</t>
    </r>
  </si>
  <si>
    <r>
      <rPr>
        <sz val="8"/>
        <rFont val="Times New Roman"/>
        <family val="1"/>
      </rPr>
      <t>SHM2504200401</t>
    </r>
  </si>
  <si>
    <r>
      <rPr>
        <sz val="8"/>
        <rFont val="Times New Roman"/>
        <family val="1"/>
      </rPr>
      <t>PUN</t>
    </r>
  </si>
  <si>
    <r>
      <rPr>
        <sz val="8"/>
        <rFont val="Times New Roman"/>
        <family val="1"/>
      </rPr>
      <t>618.1-0x</t>
    </r>
  </si>
  <si>
    <r>
      <rPr>
        <sz val="8"/>
        <rFont val="Times New Roman"/>
        <family val="1"/>
      </rPr>
      <t>KUNAL MALIK (</t>
    </r>
  </si>
  <si>
    <r>
      <rPr>
        <sz val="8"/>
        <rFont val="Times New Roman"/>
        <family val="1"/>
      </rPr>
      <t>618-0x</t>
    </r>
  </si>
  <si>
    <r>
      <rPr>
        <sz val="8"/>
        <rFont val="Times New Roman"/>
        <family val="1"/>
      </rPr>
      <t>ADRIYAN KARMAKAR</t>
    </r>
  </si>
  <si>
    <r>
      <rPr>
        <sz val="8"/>
        <rFont val="Times New Roman"/>
        <family val="1"/>
      </rPr>
      <t>SHM1703200502</t>
    </r>
  </si>
  <si>
    <r>
      <rPr>
        <sz val="8"/>
        <rFont val="Times New Roman"/>
        <family val="1"/>
      </rPr>
      <t>617.6-0x</t>
    </r>
  </si>
  <si>
    <r>
      <rPr>
        <sz val="8"/>
        <rFont val="Times New Roman"/>
        <family val="1"/>
      </rPr>
      <t>P M V.RAMANA</t>
    </r>
  </si>
  <si>
    <r>
      <rPr>
        <sz val="8"/>
        <rFont val="Times New Roman"/>
        <family val="1"/>
      </rPr>
      <t>SHM1512200304</t>
    </r>
  </si>
  <si>
    <r>
      <rPr>
        <sz val="8"/>
        <rFont val="Times New Roman"/>
        <family val="1"/>
      </rPr>
      <t>TRA</t>
    </r>
  </si>
  <si>
    <r>
      <rPr>
        <sz val="8"/>
        <rFont val="Times New Roman"/>
        <family val="1"/>
      </rPr>
      <t>AKSHAY VIADWAN</t>
    </r>
  </si>
  <si>
    <r>
      <rPr>
        <sz val="8"/>
        <rFont val="Times New Roman"/>
        <family val="1"/>
      </rPr>
      <t>617.5-0x</t>
    </r>
  </si>
  <si>
    <r>
      <rPr>
        <sz val="8"/>
        <rFont val="Times New Roman"/>
        <family val="1"/>
      </rPr>
      <t>MOHIT PAL</t>
    </r>
  </si>
  <si>
    <r>
      <rPr>
        <sz val="8"/>
        <rFont val="Times New Roman"/>
        <family val="1"/>
      </rPr>
      <t>SHM2808200311</t>
    </r>
  </si>
  <si>
    <r>
      <rPr>
        <sz val="8"/>
        <rFont val="Times New Roman"/>
        <family val="1"/>
      </rPr>
      <t>JATIN SHEORAN</t>
    </r>
  </si>
  <si>
    <r>
      <rPr>
        <sz val="8"/>
        <rFont val="Times New Roman"/>
        <family val="1"/>
      </rPr>
      <t>SHM1808200601</t>
    </r>
  </si>
  <si>
    <r>
      <rPr>
        <sz val="8"/>
        <rFont val="Times New Roman"/>
        <family val="1"/>
      </rPr>
      <t>617.4-0x</t>
    </r>
  </si>
  <si>
    <r>
      <rPr>
        <sz val="8"/>
        <rFont val="Times New Roman"/>
        <family val="1"/>
      </rPr>
      <t>SAALIM</t>
    </r>
  </si>
  <si>
    <r>
      <rPr>
        <sz val="8"/>
        <rFont val="Times New Roman"/>
        <family val="1"/>
      </rPr>
      <t>SHM0610200405</t>
    </r>
  </si>
  <si>
    <r>
      <rPr>
        <sz val="8"/>
        <rFont val="Times New Roman"/>
        <family val="1"/>
      </rPr>
      <t>617.2-0x</t>
    </r>
  </si>
  <si>
    <r>
      <rPr>
        <sz val="8"/>
        <rFont val="Times New Roman"/>
        <family val="1"/>
      </rPr>
      <t>SHAURYA PRATAP</t>
    </r>
  </si>
  <si>
    <r>
      <rPr>
        <sz val="8"/>
        <rFont val="Times New Roman"/>
        <family val="1"/>
      </rPr>
      <t>SHM1302200302</t>
    </r>
  </si>
  <si>
    <r>
      <rPr>
        <sz val="8"/>
        <rFont val="Times New Roman"/>
        <family val="1"/>
      </rPr>
      <t>617.1-0x</t>
    </r>
  </si>
  <si>
    <r>
      <rPr>
        <sz val="8"/>
        <rFont val="Times New Roman"/>
        <family val="1"/>
      </rPr>
      <t>PARIKSHIT SINGH BRAR</t>
    </r>
  </si>
  <si>
    <r>
      <rPr>
        <sz val="8"/>
        <rFont val="Times New Roman"/>
        <family val="1"/>
      </rPr>
      <t>SHM0411200302</t>
    </r>
  </si>
  <si>
    <r>
      <rPr>
        <sz val="8"/>
        <rFont val="Times New Roman"/>
        <family val="1"/>
      </rPr>
      <t>617-0x</t>
    </r>
  </si>
  <si>
    <r>
      <rPr>
        <sz val="8"/>
        <rFont val="Times New Roman"/>
        <family val="1"/>
      </rPr>
      <t>SHOURYA SAINI</t>
    </r>
  </si>
  <si>
    <r>
      <rPr>
        <sz val="8"/>
        <rFont val="Times New Roman"/>
        <family val="1"/>
      </rPr>
      <t>SHM1606200301</t>
    </r>
  </si>
  <si>
    <r>
      <rPr>
        <sz val="8"/>
        <rFont val="Times New Roman"/>
        <family val="1"/>
      </rPr>
      <t>U.K.</t>
    </r>
  </si>
  <si>
    <r>
      <rPr>
        <sz val="8"/>
        <rFont val="Times New Roman"/>
        <family val="1"/>
      </rPr>
      <t>616.7-0x</t>
    </r>
  </si>
  <si>
    <r>
      <rPr>
        <sz val="8"/>
        <rFont val="Times New Roman"/>
        <family val="1"/>
      </rPr>
      <t>PRAKHAR BHARDWAJ</t>
    </r>
  </si>
  <si>
    <r>
      <rPr>
        <sz val="8"/>
        <rFont val="Times New Roman"/>
        <family val="1"/>
      </rPr>
      <t>SHM1511200301</t>
    </r>
  </si>
  <si>
    <r>
      <rPr>
        <sz val="8"/>
        <rFont val="Times New Roman"/>
        <family val="1"/>
      </rPr>
      <t>616.6-0x</t>
    </r>
  </si>
  <si>
    <r>
      <rPr>
        <sz val="8"/>
        <rFont val="Times New Roman"/>
        <family val="1"/>
      </rPr>
      <t>BHUMANYU SINGH RANAWAT</t>
    </r>
  </si>
  <si>
    <r>
      <rPr>
        <sz val="8"/>
        <rFont val="Times New Roman"/>
        <family val="1"/>
      </rPr>
      <t>SHM1506200301</t>
    </r>
  </si>
  <si>
    <r>
      <rPr>
        <sz val="8"/>
        <rFont val="Times New Roman"/>
        <family val="1"/>
      </rPr>
      <t>M.P.</t>
    </r>
  </si>
  <si>
    <r>
      <rPr>
        <sz val="8"/>
        <rFont val="Times New Roman"/>
        <family val="1"/>
      </rPr>
      <t>616.2-0x</t>
    </r>
  </si>
  <si>
    <r>
      <rPr>
        <sz val="8"/>
        <rFont val="Times New Roman"/>
        <family val="1"/>
      </rPr>
      <t>ADHEESH VINOD BARI</t>
    </r>
  </si>
  <si>
    <r>
      <rPr>
        <sz val="8"/>
        <rFont val="Times New Roman"/>
        <family val="1"/>
      </rPr>
      <t>SHM2104200402</t>
    </r>
  </si>
  <si>
    <r>
      <rPr>
        <sz val="8"/>
        <rFont val="Times New Roman"/>
        <family val="1"/>
      </rPr>
      <t>ANUJ ABHAY KABRA</t>
    </r>
  </si>
  <si>
    <r>
      <rPr>
        <sz val="8"/>
        <rFont val="Times New Roman"/>
        <family val="1"/>
      </rPr>
      <t>SHM2702200301</t>
    </r>
  </si>
  <si>
    <r>
      <rPr>
        <sz val="8"/>
        <rFont val="Times New Roman"/>
        <family val="1"/>
      </rPr>
      <t>616.1-0x</t>
    </r>
  </si>
  <si>
    <r>
      <rPr>
        <sz val="8"/>
        <rFont val="Times New Roman"/>
        <family val="1"/>
      </rPr>
      <t>JETHU SINGH BHATI</t>
    </r>
  </si>
  <si>
    <r>
      <rPr>
        <sz val="8"/>
        <rFont val="Times New Roman"/>
        <family val="1"/>
      </rPr>
      <t>SHM1111200304</t>
    </r>
  </si>
  <si>
    <r>
      <rPr>
        <sz val="8"/>
        <rFont val="Times New Roman"/>
        <family val="1"/>
      </rPr>
      <t>615.8-0x</t>
    </r>
  </si>
  <si>
    <r>
      <rPr>
        <sz val="8"/>
        <rFont val="Times New Roman"/>
        <family val="1"/>
      </rPr>
      <t>ARYANSINGH VIRENDRASINGH THAKUR</t>
    </r>
  </si>
  <si>
    <r>
      <rPr>
        <sz val="8"/>
        <rFont val="Times New Roman"/>
        <family val="1"/>
      </rPr>
      <t>SHM1612200502</t>
    </r>
  </si>
  <si>
    <r>
      <rPr>
        <sz val="8"/>
        <rFont val="Times New Roman"/>
        <family val="1"/>
      </rPr>
      <t>PRIYANSHU KUMAR</t>
    </r>
  </si>
  <si>
    <r>
      <rPr>
        <sz val="8"/>
        <rFont val="Times New Roman"/>
        <family val="1"/>
      </rPr>
      <t>SHM2002200502</t>
    </r>
  </si>
  <si>
    <r>
      <rPr>
        <sz val="8"/>
        <rFont val="Times New Roman"/>
        <family val="1"/>
      </rPr>
      <t>615.5-0x</t>
    </r>
  </si>
  <si>
    <r>
      <rPr>
        <sz val="8"/>
        <rFont val="Times New Roman"/>
        <family val="1"/>
      </rPr>
      <t>MOHAMMED HASNAIN LAKHI SHARIFF</t>
    </r>
  </si>
  <si>
    <r>
      <rPr>
        <sz val="8"/>
        <rFont val="Times New Roman"/>
        <family val="1"/>
      </rPr>
      <t>SHM1203200301</t>
    </r>
  </si>
  <si>
    <r>
      <rPr>
        <sz val="8"/>
        <rFont val="Times New Roman"/>
        <family val="1"/>
      </rPr>
      <t>DIVVAY TOMAR</t>
    </r>
  </si>
  <si>
    <r>
      <rPr>
        <sz val="8"/>
        <rFont val="Times New Roman"/>
        <family val="1"/>
      </rPr>
      <t>SHM2909200401</t>
    </r>
  </si>
  <si>
    <r>
      <rPr>
        <sz val="8"/>
        <rFont val="Times New Roman"/>
        <family val="1"/>
      </rPr>
      <t>HAR</t>
    </r>
  </si>
  <si>
    <r>
      <rPr>
        <sz val="8"/>
        <rFont val="Times New Roman"/>
        <family val="1"/>
      </rPr>
      <t>615.3-0x</t>
    </r>
  </si>
  <si>
    <r>
      <rPr>
        <sz val="8"/>
        <rFont val="Times New Roman"/>
        <family val="1"/>
      </rPr>
      <t>ANSH PREET SINGH</t>
    </r>
  </si>
  <si>
    <r>
      <rPr>
        <sz val="8"/>
        <rFont val="Times New Roman"/>
        <family val="1"/>
      </rPr>
      <t>SHM2203200401</t>
    </r>
  </si>
  <si>
    <r>
      <rPr>
        <sz val="8"/>
        <rFont val="Times New Roman"/>
        <family val="1"/>
      </rPr>
      <t>615.1-0x</t>
    </r>
  </si>
  <si>
    <r>
      <rPr>
        <sz val="8"/>
        <rFont val="Times New Roman"/>
        <family val="1"/>
      </rPr>
      <t>GARVIT SEHRAWAT</t>
    </r>
  </si>
  <si>
    <r>
      <rPr>
        <sz val="8"/>
        <rFont val="Times New Roman"/>
        <family val="1"/>
      </rPr>
      <t>SHM2509200404</t>
    </r>
  </si>
  <si>
    <r>
      <rPr>
        <sz val="8"/>
        <rFont val="Times New Roman"/>
        <family val="1"/>
      </rPr>
      <t>615-0x</t>
    </r>
  </si>
  <si>
    <r>
      <rPr>
        <sz val="8"/>
        <rFont val="Times New Roman"/>
        <family val="1"/>
      </rPr>
      <t>ASHMIT CHATTERJEE</t>
    </r>
  </si>
  <si>
    <r>
      <rPr>
        <sz val="8"/>
        <rFont val="Times New Roman"/>
        <family val="1"/>
      </rPr>
      <t>SHM0404200503</t>
    </r>
  </si>
  <si>
    <r>
      <rPr>
        <b/>
        <sz val="8"/>
        <rFont val="Times New Roman"/>
        <family val="1"/>
      </rPr>
      <t>10M AIR PISTOL WOMEN</t>
    </r>
  </si>
  <si>
    <r>
      <rPr>
        <sz val="8"/>
        <rFont val="Times New Roman"/>
        <family val="1"/>
      </rPr>
      <t>DEVANSHI DHAMA</t>
    </r>
  </si>
  <si>
    <r>
      <rPr>
        <sz val="8"/>
        <rFont val="Times New Roman"/>
        <family val="1"/>
      </rPr>
      <t>SHF2904200301</t>
    </r>
  </si>
  <si>
    <r>
      <rPr>
        <sz val="8"/>
        <rFont val="Times New Roman"/>
        <family val="1"/>
      </rPr>
      <t>571-16x</t>
    </r>
  </si>
  <si>
    <r>
      <rPr>
        <sz val="8"/>
        <rFont val="Times New Roman"/>
        <family val="1"/>
      </rPr>
      <t>RHYTHM SANGWAN</t>
    </r>
  </si>
  <si>
    <r>
      <rPr>
        <sz val="8"/>
        <rFont val="Times New Roman"/>
        <family val="1"/>
      </rPr>
      <t>SHF2911200301</t>
    </r>
  </si>
  <si>
    <r>
      <rPr>
        <sz val="8"/>
        <rFont val="Times New Roman"/>
        <family val="1"/>
      </rPr>
      <t>570-11x</t>
    </r>
  </si>
  <si>
    <r>
      <rPr>
        <sz val="8"/>
        <rFont val="Times New Roman"/>
        <family val="1"/>
      </rPr>
      <t>SHARVARI JITENDRA BHOIR</t>
    </r>
  </si>
  <si>
    <r>
      <rPr>
        <sz val="8"/>
        <rFont val="Times New Roman"/>
        <family val="1"/>
      </rPr>
      <t>SHF1108200302</t>
    </r>
  </si>
  <si>
    <r>
      <rPr>
        <sz val="8"/>
        <rFont val="Times New Roman"/>
        <family val="1"/>
      </rPr>
      <t>568-20x</t>
    </r>
  </si>
  <si>
    <r>
      <rPr>
        <sz val="8"/>
        <rFont val="Times New Roman"/>
        <family val="1"/>
      </rPr>
      <t>TANVI</t>
    </r>
  </si>
  <si>
    <r>
      <rPr>
        <sz val="8"/>
        <rFont val="Times New Roman"/>
        <family val="1"/>
      </rPr>
      <t>SHF0508200301</t>
    </r>
  </si>
  <si>
    <r>
      <rPr>
        <sz val="8"/>
        <rFont val="Times New Roman"/>
        <family val="1"/>
      </rPr>
      <t>567-15x</t>
    </r>
  </si>
  <si>
    <r>
      <rPr>
        <sz val="8"/>
        <rFont val="Times New Roman"/>
        <family val="1"/>
      </rPr>
      <t>SAUMYA DHYANI</t>
    </r>
  </si>
  <si>
    <r>
      <rPr>
        <sz val="8"/>
        <rFont val="Times New Roman"/>
        <family val="1"/>
      </rPr>
      <t>SHF1011200301</t>
    </r>
  </si>
  <si>
    <r>
      <rPr>
        <sz val="8"/>
        <rFont val="Times New Roman"/>
        <family val="1"/>
      </rPr>
      <t>567-14x</t>
    </r>
  </si>
  <si>
    <r>
      <rPr>
        <sz val="8"/>
        <rFont val="Times New Roman"/>
        <family val="1"/>
      </rPr>
      <t>ESHITA SHARMA</t>
    </r>
  </si>
  <si>
    <r>
      <rPr>
        <sz val="8"/>
        <rFont val="Times New Roman"/>
        <family val="1"/>
      </rPr>
      <t>SHF0903200301</t>
    </r>
  </si>
  <si>
    <r>
      <rPr>
        <sz val="8"/>
        <rFont val="Times New Roman"/>
        <family val="1"/>
      </rPr>
      <t>567-12x</t>
    </r>
  </si>
  <si>
    <r>
      <rPr>
        <sz val="8"/>
        <rFont val="Times New Roman"/>
        <family val="1"/>
      </rPr>
      <t>KHUSHSEERAT KAUR SANDHU</t>
    </r>
  </si>
  <si>
    <r>
      <rPr>
        <sz val="8"/>
        <rFont val="Times New Roman"/>
        <family val="1"/>
      </rPr>
      <t>SHF1302200401</t>
    </r>
  </si>
  <si>
    <r>
      <rPr>
        <sz val="8"/>
        <rFont val="Times New Roman"/>
        <family val="1"/>
      </rPr>
      <t>566-15x</t>
    </r>
  </si>
  <si>
    <r>
      <rPr>
        <sz val="8"/>
        <rFont val="Times New Roman"/>
        <family val="1"/>
      </rPr>
      <t>SHIKHA NARWAL</t>
    </r>
  </si>
  <si>
    <r>
      <rPr>
        <sz val="8"/>
        <rFont val="Times New Roman"/>
        <family val="1"/>
      </rPr>
      <t>SHF2210200401</t>
    </r>
  </si>
  <si>
    <r>
      <rPr>
        <sz val="8"/>
        <rFont val="Times New Roman"/>
        <family val="1"/>
      </rPr>
      <t>566-12x</t>
    </r>
  </si>
  <si>
    <r>
      <rPr>
        <sz val="8"/>
        <rFont val="Times New Roman"/>
        <family val="1"/>
      </rPr>
      <t>VIBHUTI BHATIA</t>
    </r>
  </si>
  <si>
    <r>
      <rPr>
        <sz val="8"/>
        <rFont val="Times New Roman"/>
        <family val="1"/>
      </rPr>
      <t>SHF1510200302</t>
    </r>
  </si>
  <si>
    <r>
      <rPr>
        <sz val="8"/>
        <rFont val="Times New Roman"/>
        <family val="1"/>
      </rPr>
      <t>564-14x</t>
    </r>
  </si>
  <si>
    <r>
      <rPr>
        <sz val="8"/>
        <rFont val="Times New Roman"/>
        <family val="1"/>
      </rPr>
      <t>JANHAVI RANJEET DESHMUKH</t>
    </r>
  </si>
  <si>
    <r>
      <rPr>
        <sz val="8"/>
        <rFont val="Times New Roman"/>
        <family val="1"/>
      </rPr>
      <t>SHF2106200301</t>
    </r>
  </si>
  <si>
    <r>
      <rPr>
        <sz val="8"/>
        <rFont val="Times New Roman"/>
        <family val="1"/>
      </rPr>
      <t>563-15x</t>
    </r>
  </si>
  <si>
    <r>
      <rPr>
        <sz val="8"/>
        <rFont val="Times New Roman"/>
        <family val="1"/>
      </rPr>
      <t>NISHA YADAV</t>
    </r>
  </si>
  <si>
    <r>
      <rPr>
        <sz val="8"/>
        <rFont val="Times New Roman"/>
        <family val="1"/>
      </rPr>
      <t>SHF1812200401</t>
    </r>
  </si>
  <si>
    <r>
      <rPr>
        <sz val="8"/>
        <rFont val="Times New Roman"/>
        <family val="1"/>
      </rPr>
      <t>ESHA SINGH</t>
    </r>
  </si>
  <si>
    <r>
      <rPr>
        <sz val="8"/>
        <rFont val="Times New Roman"/>
        <family val="1"/>
      </rPr>
      <t>SHF0101200501</t>
    </r>
  </si>
  <si>
    <r>
      <rPr>
        <sz val="8"/>
        <rFont val="Times New Roman"/>
        <family val="1"/>
      </rPr>
      <t>563-13x</t>
    </r>
  </si>
  <si>
    <r>
      <rPr>
        <sz val="8"/>
        <rFont val="Times New Roman"/>
        <family val="1"/>
      </rPr>
      <t>TEJESHWARI RANA (06-01-2006 )</t>
    </r>
  </si>
  <si>
    <r>
      <rPr>
        <sz val="8"/>
        <rFont val="Times New Roman"/>
        <family val="1"/>
      </rPr>
      <t>TIYANA PHOGAT</t>
    </r>
  </si>
  <si>
    <r>
      <rPr>
        <sz val="8"/>
        <rFont val="Times New Roman"/>
        <family val="1"/>
      </rPr>
      <t>SHF0305200701</t>
    </r>
  </si>
  <si>
    <r>
      <rPr>
        <sz val="8"/>
        <rFont val="Times New Roman"/>
        <family val="1"/>
      </rPr>
      <t>563-12x</t>
    </r>
  </si>
  <si>
    <r>
      <rPr>
        <sz val="8"/>
        <rFont val="Times New Roman"/>
        <family val="1"/>
      </rPr>
      <t>SHRAVNI BHALCHANDRA FUGE</t>
    </r>
  </si>
  <si>
    <r>
      <rPr>
        <sz val="8"/>
        <rFont val="Times New Roman"/>
        <family val="1"/>
      </rPr>
      <t>SHF1708200401</t>
    </r>
  </si>
  <si>
    <r>
      <rPr>
        <sz val="8"/>
        <rFont val="Times New Roman"/>
        <family val="1"/>
      </rPr>
      <t>562-15x</t>
    </r>
  </si>
  <si>
    <r>
      <rPr>
        <sz val="8"/>
        <rFont val="Times New Roman"/>
        <family val="1"/>
      </rPr>
      <t>YASHSAVI JOSHI</t>
    </r>
  </si>
  <si>
    <r>
      <rPr>
        <sz val="8"/>
        <rFont val="Times New Roman"/>
        <family val="1"/>
      </rPr>
      <t>SHF1502200501</t>
    </r>
  </si>
  <si>
    <r>
      <rPr>
        <sz val="8"/>
        <rFont val="Times New Roman"/>
        <family val="1"/>
      </rPr>
      <t>VARIDHI AMIT GORAY</t>
    </r>
  </si>
  <si>
    <r>
      <rPr>
        <sz val="8"/>
        <rFont val="Times New Roman"/>
        <family val="1"/>
      </rPr>
      <t>SHF0405200301</t>
    </r>
  </si>
  <si>
    <r>
      <rPr>
        <sz val="8"/>
        <rFont val="Times New Roman"/>
        <family val="1"/>
      </rPr>
      <t>562-11x</t>
    </r>
  </si>
  <si>
    <r>
      <rPr>
        <sz val="8"/>
        <rFont val="Times New Roman"/>
        <family val="1"/>
      </rPr>
      <t>VISHU</t>
    </r>
  </si>
  <si>
    <r>
      <rPr>
        <sz val="8"/>
        <rFont val="Times New Roman"/>
        <family val="1"/>
      </rPr>
      <t>561-12x</t>
    </r>
  </si>
  <si>
    <r>
      <rPr>
        <sz val="8"/>
        <rFont val="Times New Roman"/>
        <family val="1"/>
      </rPr>
      <t>VIDHI PIYUSHBHAI VAGHELA</t>
    </r>
  </si>
  <si>
    <r>
      <rPr>
        <sz val="8"/>
        <rFont val="Times New Roman"/>
        <family val="1"/>
      </rPr>
      <t>SHF1207200402</t>
    </r>
  </si>
  <si>
    <r>
      <rPr>
        <sz val="8"/>
        <rFont val="Times New Roman"/>
        <family val="1"/>
      </rPr>
      <t>560-16x</t>
    </r>
  </si>
  <si>
    <r>
      <rPr>
        <sz val="8"/>
        <rFont val="Times New Roman"/>
        <family val="1"/>
      </rPr>
      <t>KHUSHI TOMAR (26-08-2004 )</t>
    </r>
  </si>
  <si>
    <r>
      <rPr>
        <sz val="8"/>
        <rFont val="Times New Roman"/>
        <family val="1"/>
      </rPr>
      <t>560-13x</t>
    </r>
  </si>
  <si>
    <r>
      <rPr>
        <sz val="8"/>
        <rFont val="Times New Roman"/>
        <family val="1"/>
      </rPr>
      <t>ANSHIKA KANWAR</t>
    </r>
  </si>
  <si>
    <r>
      <rPr>
        <sz val="8"/>
        <rFont val="Times New Roman"/>
        <family val="1"/>
      </rPr>
      <t>SHF2906200501</t>
    </r>
  </si>
  <si>
    <r>
      <rPr>
        <sz val="8"/>
        <rFont val="Times New Roman"/>
        <family val="1"/>
      </rPr>
      <t>560-11x</t>
    </r>
  </si>
  <si>
    <r>
      <rPr>
        <sz val="8"/>
        <rFont val="Times New Roman"/>
        <family val="1"/>
      </rPr>
      <t>TEJASWANI</t>
    </r>
  </si>
  <si>
    <r>
      <rPr>
        <sz val="8"/>
        <rFont val="Times New Roman"/>
        <family val="1"/>
      </rPr>
      <t>SHF0309200401</t>
    </r>
  </si>
  <si>
    <r>
      <rPr>
        <sz val="8"/>
        <rFont val="Times New Roman"/>
        <family val="1"/>
      </rPr>
      <t>559-12x</t>
    </r>
  </si>
  <si>
    <r>
      <rPr>
        <sz val="8"/>
        <rFont val="Times New Roman"/>
        <family val="1"/>
      </rPr>
      <t>KRUSHNALI JAGATSINGH RAJPUT</t>
    </r>
  </si>
  <si>
    <r>
      <rPr>
        <sz val="8"/>
        <rFont val="Times New Roman"/>
        <family val="1"/>
      </rPr>
      <t>SHF1512200502</t>
    </r>
  </si>
  <si>
    <r>
      <rPr>
        <sz val="8"/>
        <rFont val="Times New Roman"/>
        <family val="1"/>
      </rPr>
      <t>559-11x</t>
    </r>
  </si>
  <si>
    <r>
      <rPr>
        <sz val="8"/>
        <rFont val="Times New Roman"/>
        <family val="1"/>
      </rPr>
      <t>MUSKAN CHAHAL</t>
    </r>
  </si>
  <si>
    <r>
      <rPr>
        <sz val="8"/>
        <rFont val="Times New Roman"/>
        <family val="1"/>
      </rPr>
      <t>SHF1908200601</t>
    </r>
  </si>
  <si>
    <r>
      <rPr>
        <sz val="8"/>
        <rFont val="Times New Roman"/>
        <family val="1"/>
      </rPr>
      <t>558-14x</t>
    </r>
  </si>
  <si>
    <r>
      <rPr>
        <sz val="8"/>
        <rFont val="Times New Roman"/>
        <family val="1"/>
      </rPr>
      <t>PREETI CHOUDHARY</t>
    </r>
  </si>
  <si>
    <r>
      <rPr>
        <sz val="8"/>
        <rFont val="Times New Roman"/>
        <family val="1"/>
      </rPr>
      <t>SHF0804200302</t>
    </r>
  </si>
  <si>
    <r>
      <rPr>
        <sz val="8"/>
        <rFont val="Times New Roman"/>
        <family val="1"/>
      </rPr>
      <t>VARSHA SINGH</t>
    </r>
  </si>
  <si>
    <r>
      <rPr>
        <sz val="8"/>
        <rFont val="Times New Roman"/>
        <family val="1"/>
      </rPr>
      <t>SHF1902200301</t>
    </r>
  </si>
  <si>
    <r>
      <rPr>
        <sz val="8"/>
        <rFont val="Times New Roman"/>
        <family val="1"/>
      </rPr>
      <t>558-13x</t>
    </r>
  </si>
  <si>
    <r>
      <rPr>
        <sz val="8"/>
        <rFont val="Times New Roman"/>
        <family val="1"/>
      </rPr>
      <t>VAISHNAVI VINAYAK RAJE</t>
    </r>
  </si>
  <si>
    <r>
      <rPr>
        <sz val="8"/>
        <rFont val="Times New Roman"/>
        <family val="1"/>
      </rPr>
      <t>SHF1412200402</t>
    </r>
  </si>
  <si>
    <r>
      <rPr>
        <sz val="8"/>
        <rFont val="Times New Roman"/>
        <family val="1"/>
      </rPr>
      <t>558-12x</t>
    </r>
  </si>
  <si>
    <r>
      <rPr>
        <sz val="8"/>
        <rFont val="Times New Roman"/>
        <family val="1"/>
      </rPr>
      <t>PALAK</t>
    </r>
  </si>
  <si>
    <r>
      <rPr>
        <sz val="8"/>
        <rFont val="Times New Roman"/>
        <family val="1"/>
      </rPr>
      <t>SHF0911200501</t>
    </r>
  </si>
  <si>
    <r>
      <rPr>
        <sz val="8"/>
        <rFont val="Times New Roman"/>
        <family val="1"/>
      </rPr>
      <t>558-10x</t>
    </r>
  </si>
  <si>
    <r>
      <rPr>
        <sz val="8"/>
        <rFont val="Times New Roman"/>
        <family val="1"/>
      </rPr>
      <t>ANUSHKA RAVINDRA PATIL</t>
    </r>
  </si>
  <si>
    <r>
      <rPr>
        <sz val="8"/>
        <rFont val="Times New Roman"/>
        <family val="1"/>
      </rPr>
      <t>SHF2701200301</t>
    </r>
  </si>
  <si>
    <r>
      <rPr>
        <sz val="8"/>
        <rFont val="Times New Roman"/>
        <family val="1"/>
      </rPr>
      <t>558-9x</t>
    </r>
  </si>
  <si>
    <r>
      <rPr>
        <sz val="8"/>
        <rFont val="Times New Roman"/>
        <family val="1"/>
      </rPr>
      <t>CHITSWAROOP KAUR</t>
    </r>
  </si>
  <si>
    <r>
      <rPr>
        <sz val="8"/>
        <rFont val="Times New Roman"/>
        <family val="1"/>
      </rPr>
      <t>SHF2604200301</t>
    </r>
  </si>
  <si>
    <r>
      <rPr>
        <sz val="8"/>
        <rFont val="Times New Roman"/>
        <family val="1"/>
      </rPr>
      <t>557-11x</t>
    </r>
  </si>
  <si>
    <r>
      <rPr>
        <sz val="8"/>
        <rFont val="Times New Roman"/>
        <family val="1"/>
      </rPr>
      <t>KHUSHI MALIK (09-02-2005 )</t>
    </r>
  </si>
  <si>
    <r>
      <rPr>
        <sz val="8"/>
        <rFont val="Times New Roman"/>
        <family val="1"/>
      </rPr>
      <t>SHRADDHA TOMAR</t>
    </r>
  </si>
  <si>
    <r>
      <rPr>
        <sz val="8"/>
        <rFont val="Times New Roman"/>
        <family val="1"/>
      </rPr>
      <t>SHF0207200501</t>
    </r>
  </si>
  <si>
    <r>
      <rPr>
        <sz val="8"/>
        <rFont val="Times New Roman"/>
        <family val="1"/>
      </rPr>
      <t>557-10x</t>
    </r>
  </si>
  <si>
    <r>
      <rPr>
        <sz val="8"/>
        <rFont val="Times New Roman"/>
        <family val="1"/>
      </rPr>
      <t>ARSHDEEP KAUR</t>
    </r>
  </si>
  <si>
    <r>
      <rPr>
        <sz val="8"/>
        <rFont val="Times New Roman"/>
        <family val="1"/>
      </rPr>
      <t>SHF0108200302</t>
    </r>
  </si>
  <si>
    <r>
      <rPr>
        <sz val="8"/>
        <rFont val="Times New Roman"/>
        <family val="1"/>
      </rPr>
      <t>557-8x</t>
    </r>
  </si>
  <si>
    <r>
      <rPr>
        <sz val="8"/>
        <rFont val="Times New Roman"/>
        <family val="1"/>
      </rPr>
      <t>DEWAKSHI YADAV</t>
    </r>
  </si>
  <si>
    <r>
      <rPr>
        <sz val="8"/>
        <rFont val="Times New Roman"/>
        <family val="1"/>
      </rPr>
      <t>SHF0601200601</t>
    </r>
  </si>
  <si>
    <r>
      <rPr>
        <sz val="8"/>
        <rFont val="Times New Roman"/>
        <family val="1"/>
      </rPr>
      <t>556-12x</t>
    </r>
  </si>
  <si>
    <r>
      <rPr>
        <sz val="8"/>
        <rFont val="Times New Roman"/>
        <family val="1"/>
      </rPr>
      <t>NAYASHA RANA (01-12-2004 )</t>
    </r>
  </si>
  <si>
    <r>
      <rPr>
        <sz val="8"/>
        <rFont val="Times New Roman"/>
        <family val="1"/>
      </rPr>
      <t>ISHITA MALIK (31-12-2003 )</t>
    </r>
  </si>
  <si>
    <r>
      <rPr>
        <sz val="8"/>
        <rFont val="Times New Roman"/>
        <family val="1"/>
      </rPr>
      <t>556-10x</t>
    </r>
  </si>
  <si>
    <r>
      <rPr>
        <sz val="8"/>
        <rFont val="Times New Roman"/>
        <family val="1"/>
      </rPr>
      <t>KARISHMA KHARBANDA</t>
    </r>
  </si>
  <si>
    <r>
      <rPr>
        <sz val="8"/>
        <rFont val="Times New Roman"/>
        <family val="1"/>
      </rPr>
      <t>SHF2504200401</t>
    </r>
  </si>
  <si>
    <r>
      <rPr>
        <sz val="8"/>
        <rFont val="Times New Roman"/>
        <family val="1"/>
      </rPr>
      <t>555-12x</t>
    </r>
  </si>
  <si>
    <r>
      <rPr>
        <sz val="8"/>
        <rFont val="Times New Roman"/>
        <family val="1"/>
      </rPr>
      <t>NIKITA SINGH (01-01-2004 )</t>
    </r>
  </si>
  <si>
    <r>
      <rPr>
        <sz val="8"/>
        <rFont val="Times New Roman"/>
        <family val="1"/>
      </rPr>
      <t>NEESHU KHOKHER</t>
    </r>
  </si>
  <si>
    <r>
      <rPr>
        <sz val="8"/>
        <rFont val="Times New Roman"/>
        <family val="1"/>
      </rPr>
      <t>SHF0507200401</t>
    </r>
  </si>
  <si>
    <r>
      <rPr>
        <sz val="8"/>
        <rFont val="Times New Roman"/>
        <family val="1"/>
      </rPr>
      <t>555-9x</t>
    </r>
  </si>
  <si>
    <r>
      <rPr>
        <sz val="8"/>
        <rFont val="Times New Roman"/>
        <family val="1"/>
      </rPr>
      <t>KHUSHI YADAV</t>
    </r>
  </si>
  <si>
    <r>
      <rPr>
        <sz val="8"/>
        <rFont val="Times New Roman"/>
        <family val="1"/>
      </rPr>
      <t>SHF1312200406</t>
    </r>
  </si>
  <si>
    <r>
      <rPr>
        <sz val="8"/>
        <rFont val="Times New Roman"/>
        <family val="1"/>
      </rPr>
      <t>555-8x</t>
    </r>
  </si>
  <si>
    <r>
      <rPr>
        <sz val="8"/>
        <rFont val="Times New Roman"/>
        <family val="1"/>
      </rPr>
      <t>POOJA (17-11-2003 )</t>
    </r>
  </si>
  <si>
    <r>
      <rPr>
        <sz val="8"/>
        <rFont val="Times New Roman"/>
        <family val="1"/>
      </rPr>
      <t>554-14x</t>
    </r>
  </si>
  <si>
    <r>
      <rPr>
        <sz val="8"/>
        <rFont val="Times New Roman"/>
        <family val="1"/>
      </rPr>
      <t>SIMRANPREET KAUR BRAR</t>
    </r>
  </si>
  <si>
    <r>
      <rPr>
        <sz val="8"/>
        <rFont val="Times New Roman"/>
        <family val="1"/>
      </rPr>
      <t>SHF0210200401</t>
    </r>
  </si>
  <si>
    <r>
      <rPr>
        <sz val="8"/>
        <rFont val="Times New Roman"/>
        <family val="1"/>
      </rPr>
      <t>NANKI WARAICH</t>
    </r>
  </si>
  <si>
    <r>
      <rPr>
        <sz val="8"/>
        <rFont val="Times New Roman"/>
        <family val="1"/>
      </rPr>
      <t>SHF0701200301</t>
    </r>
  </si>
  <si>
    <r>
      <rPr>
        <sz val="8"/>
        <rFont val="Times New Roman"/>
        <family val="1"/>
      </rPr>
      <t>554-12x</t>
    </r>
  </si>
  <si>
    <r>
      <rPr>
        <sz val="8"/>
        <rFont val="Times New Roman"/>
        <family val="1"/>
      </rPr>
      <t>KANISHKA DAGAR</t>
    </r>
  </si>
  <si>
    <r>
      <rPr>
        <sz val="8"/>
        <rFont val="Times New Roman"/>
        <family val="1"/>
      </rPr>
      <t>SHF2410200501</t>
    </r>
  </si>
  <si>
    <r>
      <rPr>
        <sz val="8"/>
        <rFont val="Times New Roman"/>
        <family val="1"/>
      </rPr>
      <t>TANVI SONKAR</t>
    </r>
  </si>
  <si>
    <r>
      <rPr>
        <sz val="8"/>
        <rFont val="Times New Roman"/>
        <family val="1"/>
      </rPr>
      <t>SHF1107200301</t>
    </r>
  </si>
  <si>
    <r>
      <rPr>
        <sz val="8"/>
        <rFont val="Times New Roman"/>
        <family val="1"/>
      </rPr>
      <t>CHD</t>
    </r>
  </si>
  <si>
    <r>
      <rPr>
        <sz val="8"/>
        <rFont val="Times New Roman"/>
        <family val="1"/>
      </rPr>
      <t>554-8x</t>
    </r>
  </si>
  <si>
    <r>
      <rPr>
        <sz val="8"/>
        <rFont val="Times New Roman"/>
        <family val="1"/>
      </rPr>
      <t>SUKRITI</t>
    </r>
  </si>
  <si>
    <r>
      <rPr>
        <sz val="8"/>
        <rFont val="Times New Roman"/>
        <family val="1"/>
      </rPr>
      <t>SHF1009200301</t>
    </r>
  </si>
  <si>
    <r>
      <rPr>
        <sz val="8"/>
        <rFont val="Times New Roman"/>
        <family val="1"/>
      </rPr>
      <t>554-6x</t>
    </r>
  </si>
  <si>
    <r>
      <rPr>
        <sz val="8"/>
        <rFont val="Times New Roman"/>
        <family val="1"/>
      </rPr>
      <t>AKANKSHA VISHWANATH DIXIT</t>
    </r>
  </si>
  <si>
    <r>
      <rPr>
        <sz val="8"/>
        <rFont val="Times New Roman"/>
        <family val="1"/>
      </rPr>
      <t>SHF1407200401</t>
    </r>
  </si>
  <si>
    <r>
      <rPr>
        <sz val="8"/>
        <rFont val="Times New Roman"/>
        <family val="1"/>
      </rPr>
      <t>553-10x</t>
    </r>
  </si>
  <si>
    <r>
      <rPr>
        <sz val="8"/>
        <rFont val="Times New Roman"/>
        <family val="1"/>
      </rPr>
      <t>NAAMYA KAPOOR</t>
    </r>
  </si>
  <si>
    <r>
      <rPr>
        <sz val="8"/>
        <rFont val="Times New Roman"/>
        <family val="1"/>
      </rPr>
      <t>SHF2507200701</t>
    </r>
  </si>
  <si>
    <r>
      <rPr>
        <sz val="8"/>
        <rFont val="Times New Roman"/>
        <family val="1"/>
      </rPr>
      <t>553-8x</t>
    </r>
  </si>
  <si>
    <r>
      <rPr>
        <sz val="8"/>
        <rFont val="Times New Roman"/>
        <family val="1"/>
      </rPr>
      <t>PREETI</t>
    </r>
  </si>
  <si>
    <r>
      <rPr>
        <sz val="8"/>
        <rFont val="Times New Roman"/>
        <family val="1"/>
      </rPr>
      <t>SHF0405200302</t>
    </r>
  </si>
  <si>
    <r>
      <rPr>
        <sz val="8"/>
        <rFont val="Times New Roman"/>
        <family val="1"/>
      </rPr>
      <t>553-7x</t>
    </r>
  </si>
  <si>
    <r>
      <rPr>
        <sz val="8"/>
        <rFont val="Times New Roman"/>
        <family val="1"/>
      </rPr>
      <t>LAVANYA SINGH</t>
    </r>
  </si>
  <si>
    <r>
      <rPr>
        <sz val="8"/>
        <rFont val="Times New Roman"/>
        <family val="1"/>
      </rPr>
      <t>552-11x</t>
    </r>
  </si>
  <si>
    <r>
      <rPr>
        <b/>
        <sz val="8"/>
        <rFont val="Times New Roman"/>
        <family val="1"/>
      </rPr>
      <t>10M RIFLE WOMEN (ISSF)</t>
    </r>
  </si>
  <si>
    <r>
      <rPr>
        <sz val="8"/>
        <rFont val="Times New Roman"/>
        <family val="1"/>
      </rPr>
      <t>HOMANSHIKA REDDY PULLAGURLA</t>
    </r>
  </si>
  <si>
    <r>
      <rPr>
        <sz val="8"/>
        <rFont val="Times New Roman"/>
        <family val="1"/>
      </rPr>
      <t>SHF1704200503</t>
    </r>
  </si>
  <si>
    <r>
      <rPr>
        <sz val="8"/>
        <rFont val="Times New Roman"/>
        <family val="1"/>
      </rPr>
      <t>625.2-0x</t>
    </r>
  </si>
  <si>
    <r>
      <rPr>
        <sz val="8"/>
        <rFont val="Times New Roman"/>
        <family val="1"/>
      </rPr>
      <t>ANSHIKA GUPTA</t>
    </r>
  </si>
  <si>
    <r>
      <rPr>
        <sz val="8"/>
        <rFont val="Times New Roman"/>
        <family val="1"/>
      </rPr>
      <t>SHF2610200402</t>
    </r>
  </si>
  <si>
    <r>
      <rPr>
        <sz val="8"/>
        <rFont val="Times New Roman"/>
        <family val="1"/>
      </rPr>
      <t>625.1-0x</t>
    </r>
  </si>
  <si>
    <r>
      <rPr>
        <sz val="8"/>
        <rFont val="Times New Roman"/>
        <family val="1"/>
      </rPr>
      <t>NANCY</t>
    </r>
  </si>
  <si>
    <r>
      <rPr>
        <sz val="8"/>
        <rFont val="Times New Roman"/>
        <family val="1"/>
      </rPr>
      <t>SHF1801200401</t>
    </r>
  </si>
  <si>
    <r>
      <rPr>
        <sz val="8"/>
        <rFont val="Times New Roman"/>
        <family val="1"/>
      </rPr>
      <t>624-0x</t>
    </r>
  </si>
  <si>
    <r>
      <rPr>
        <sz val="8"/>
        <rFont val="Times New Roman"/>
        <family val="1"/>
      </rPr>
      <t>YANA RATHORE</t>
    </r>
  </si>
  <si>
    <r>
      <rPr>
        <sz val="8"/>
        <rFont val="Times New Roman"/>
        <family val="1"/>
      </rPr>
      <t>SHF2502200301</t>
    </r>
  </si>
  <si>
    <r>
      <rPr>
        <sz val="8"/>
        <rFont val="Times New Roman"/>
        <family val="1"/>
      </rPr>
      <t>623.1-0x</t>
    </r>
  </si>
  <si>
    <r>
      <rPr>
        <sz val="8"/>
        <rFont val="Times New Roman"/>
        <family val="1"/>
      </rPr>
      <t>RAMITA</t>
    </r>
  </si>
  <si>
    <r>
      <rPr>
        <sz val="8"/>
        <rFont val="Times New Roman"/>
        <family val="1"/>
      </rPr>
      <t>SHF1601200401</t>
    </r>
  </si>
  <si>
    <r>
      <rPr>
        <sz val="8"/>
        <rFont val="Times New Roman"/>
        <family val="1"/>
      </rPr>
      <t>SUHANI UMESH RANE</t>
    </r>
  </si>
  <si>
    <r>
      <rPr>
        <sz val="8"/>
        <rFont val="Times New Roman"/>
        <family val="1"/>
      </rPr>
      <t>SHF0401200601</t>
    </r>
  </si>
  <si>
    <r>
      <rPr>
        <sz val="8"/>
        <rFont val="Times New Roman"/>
        <family val="1"/>
      </rPr>
      <t>623-0x</t>
    </r>
  </si>
  <si>
    <r>
      <rPr>
        <sz val="8"/>
        <rFont val="Times New Roman"/>
        <family val="1"/>
      </rPr>
      <t>ARUSHI ARUNKUMAR</t>
    </r>
  </si>
  <si>
    <r>
      <rPr>
        <sz val="8"/>
        <rFont val="Times New Roman"/>
        <family val="1"/>
      </rPr>
      <t>SHF1810200302</t>
    </r>
  </si>
  <si>
    <r>
      <rPr>
        <sz val="8"/>
        <rFont val="Times New Roman"/>
        <family val="1"/>
      </rPr>
      <t>ANEESHA SHARMA</t>
    </r>
  </si>
  <si>
    <r>
      <rPr>
        <sz val="8"/>
        <rFont val="Times New Roman"/>
        <family val="1"/>
      </rPr>
      <t>SHF0309200501</t>
    </r>
  </si>
  <si>
    <r>
      <rPr>
        <sz val="8"/>
        <rFont val="Times New Roman"/>
        <family val="1"/>
      </rPr>
      <t>J&amp;K</t>
    </r>
  </si>
  <si>
    <r>
      <rPr>
        <sz val="8"/>
        <rFont val="Times New Roman"/>
        <family val="1"/>
      </rPr>
      <t>620.7-0x</t>
    </r>
  </si>
  <si>
    <r>
      <rPr>
        <sz val="8"/>
        <rFont val="Times New Roman"/>
        <family val="1"/>
      </rPr>
      <t>KHYATI CHAUDHARY</t>
    </r>
  </si>
  <si>
    <r>
      <rPr>
        <sz val="8"/>
        <rFont val="Times New Roman"/>
        <family val="1"/>
      </rPr>
      <t>SHF1703200502</t>
    </r>
  </si>
  <si>
    <r>
      <rPr>
        <sz val="8"/>
        <rFont val="Times New Roman"/>
        <family val="1"/>
      </rPr>
      <t>620.5-0x</t>
    </r>
  </si>
  <si>
    <r>
      <rPr>
        <sz val="8"/>
        <rFont val="Times New Roman"/>
        <family val="1"/>
      </rPr>
      <t>DEVANSHI KATARA</t>
    </r>
  </si>
  <si>
    <r>
      <rPr>
        <sz val="8"/>
        <rFont val="Times New Roman"/>
        <family val="1"/>
      </rPr>
      <t>SHF1501200502</t>
    </r>
  </si>
  <si>
    <r>
      <rPr>
        <sz val="8"/>
        <rFont val="Times New Roman"/>
        <family val="1"/>
      </rPr>
      <t>SUPRAGYA</t>
    </r>
  </si>
  <si>
    <r>
      <rPr>
        <sz val="8"/>
        <rFont val="Times New Roman"/>
        <family val="1"/>
      </rPr>
      <t>SHF1908200501</t>
    </r>
  </si>
  <si>
    <r>
      <rPr>
        <sz val="8"/>
        <rFont val="Times New Roman"/>
        <family val="1"/>
      </rPr>
      <t>VENNELA DONA KUDUM</t>
    </r>
  </si>
  <si>
    <r>
      <rPr>
        <sz val="8"/>
        <rFont val="Times New Roman"/>
        <family val="1"/>
      </rPr>
      <t>SHF1001200402</t>
    </r>
  </si>
  <si>
    <r>
      <rPr>
        <sz val="8"/>
        <rFont val="Times New Roman"/>
        <family val="1"/>
      </rPr>
      <t>619.8-0x</t>
    </r>
  </si>
  <si>
    <r>
      <rPr>
        <sz val="8"/>
        <rFont val="Times New Roman"/>
        <family val="1"/>
      </rPr>
      <t>KHUSHI SAINI</t>
    </r>
  </si>
  <si>
    <r>
      <rPr>
        <sz val="8"/>
        <rFont val="Times New Roman"/>
        <family val="1"/>
      </rPr>
      <t>SHF1810200402</t>
    </r>
  </si>
  <si>
    <r>
      <rPr>
        <sz val="8"/>
        <rFont val="Times New Roman"/>
        <family val="1"/>
      </rPr>
      <t>YASHIKA SHRIRAMOJ</t>
    </r>
  </si>
  <si>
    <r>
      <rPr>
        <sz val="8"/>
        <rFont val="Times New Roman"/>
        <family val="1"/>
      </rPr>
      <t>SHF1801200801</t>
    </r>
  </si>
  <si>
    <r>
      <rPr>
        <sz val="8"/>
        <rFont val="Times New Roman"/>
        <family val="1"/>
      </rPr>
      <t>619.7-0x</t>
    </r>
  </si>
  <si>
    <r>
      <rPr>
        <sz val="8"/>
        <rFont val="Times New Roman"/>
        <family val="1"/>
      </rPr>
      <t>SWATI CHOWDHURY</t>
    </r>
  </si>
  <si>
    <r>
      <rPr>
        <sz val="8"/>
        <rFont val="Times New Roman"/>
        <family val="1"/>
      </rPr>
      <t>SHF2408200402</t>
    </r>
  </si>
  <si>
    <r>
      <rPr>
        <sz val="8"/>
        <rFont val="Times New Roman"/>
        <family val="1"/>
      </rPr>
      <t>CHINMAI</t>
    </r>
  </si>
  <si>
    <r>
      <rPr>
        <sz val="8"/>
        <rFont val="Times New Roman"/>
        <family val="1"/>
      </rPr>
      <t>619.4-0x</t>
    </r>
  </si>
  <si>
    <r>
      <rPr>
        <sz val="8"/>
        <rFont val="Times New Roman"/>
        <family val="1"/>
      </rPr>
      <t>KASHISH THAKRAN</t>
    </r>
  </si>
  <si>
    <r>
      <rPr>
        <sz val="8"/>
        <rFont val="Times New Roman"/>
        <family val="1"/>
      </rPr>
      <t>SHF0211200401</t>
    </r>
  </si>
  <si>
    <r>
      <rPr>
        <sz val="8"/>
        <rFont val="Times New Roman"/>
        <family val="1"/>
      </rPr>
      <t>GEETANJALI SAINI</t>
    </r>
  </si>
  <si>
    <r>
      <rPr>
        <sz val="8"/>
        <rFont val="Times New Roman"/>
        <family val="1"/>
      </rPr>
      <t>SHF2510200501</t>
    </r>
  </si>
  <si>
    <r>
      <rPr>
        <sz val="8"/>
        <rFont val="Times New Roman"/>
        <family val="1"/>
      </rPr>
      <t>619.3-0x</t>
    </r>
  </si>
  <si>
    <r>
      <rPr>
        <sz val="8"/>
        <rFont val="Times New Roman"/>
        <family val="1"/>
      </rPr>
      <t>HARSHITA</t>
    </r>
  </si>
  <si>
    <r>
      <rPr>
        <sz val="8"/>
        <rFont val="Times New Roman"/>
        <family val="1"/>
      </rPr>
      <t>SHF0107200301</t>
    </r>
  </si>
  <si>
    <r>
      <rPr>
        <sz val="8"/>
        <rFont val="Times New Roman"/>
        <family val="1"/>
      </rPr>
      <t>SANYA SHARMA</t>
    </r>
  </si>
  <si>
    <r>
      <rPr>
        <sz val="8"/>
        <rFont val="Times New Roman"/>
        <family val="1"/>
      </rPr>
      <t>SHF0709200401</t>
    </r>
  </si>
  <si>
    <r>
      <rPr>
        <sz val="8"/>
        <rFont val="Times New Roman"/>
        <family val="1"/>
      </rPr>
      <t>MANYA GARG</t>
    </r>
  </si>
  <si>
    <r>
      <rPr>
        <sz val="8"/>
        <rFont val="Times New Roman"/>
        <family val="1"/>
      </rPr>
      <t>SHF2208200502</t>
    </r>
  </si>
  <si>
    <r>
      <rPr>
        <sz val="8"/>
        <rFont val="Times New Roman"/>
        <family val="1"/>
      </rPr>
      <t>SAWINI MITAL</t>
    </r>
  </si>
  <si>
    <r>
      <rPr>
        <sz val="8"/>
        <rFont val="Times New Roman"/>
        <family val="1"/>
      </rPr>
      <t>SHF1601200302</t>
    </r>
  </si>
  <si>
    <r>
      <rPr>
        <sz val="8"/>
        <rFont val="Times New Roman"/>
        <family val="1"/>
      </rPr>
      <t>617.9-0x</t>
    </r>
  </si>
  <si>
    <r>
      <rPr>
        <sz val="8"/>
        <rFont val="Times New Roman"/>
        <family val="1"/>
      </rPr>
      <t>MANSI HARISHCHANDRA PANSARE</t>
    </r>
  </si>
  <si>
    <r>
      <rPr>
        <sz val="8"/>
        <rFont val="Times New Roman"/>
        <family val="1"/>
      </rPr>
      <t>SHF1210200301</t>
    </r>
  </si>
  <si>
    <r>
      <rPr>
        <sz val="8"/>
        <rFont val="Times New Roman"/>
        <family val="1"/>
      </rPr>
      <t>617.8-0x</t>
    </r>
  </si>
  <si>
    <r>
      <rPr>
        <sz val="8"/>
        <rFont val="Times New Roman"/>
        <family val="1"/>
      </rPr>
      <t>NISCHAL</t>
    </r>
  </si>
  <si>
    <r>
      <rPr>
        <sz val="8"/>
        <rFont val="Times New Roman"/>
        <family val="1"/>
      </rPr>
      <t>SHF2308200402</t>
    </r>
  </si>
  <si>
    <r>
      <rPr>
        <sz val="8"/>
        <rFont val="Times New Roman"/>
        <family val="1"/>
      </rPr>
      <t>ISHIKA</t>
    </r>
  </si>
  <si>
    <r>
      <rPr>
        <sz val="8"/>
        <rFont val="Times New Roman"/>
        <family val="1"/>
      </rPr>
      <t>SHF1506200401</t>
    </r>
  </si>
  <si>
    <r>
      <rPr>
        <sz val="8"/>
        <rFont val="Times New Roman"/>
        <family val="1"/>
      </rPr>
      <t>NAINI DEVI</t>
    </r>
  </si>
  <si>
    <r>
      <rPr>
        <sz val="8"/>
        <rFont val="Times New Roman"/>
        <family val="1"/>
      </rPr>
      <t>SHF2103200602</t>
    </r>
  </si>
  <si>
    <r>
      <rPr>
        <sz val="8"/>
        <rFont val="Times New Roman"/>
        <family val="1"/>
      </rPr>
      <t>ASS</t>
    </r>
  </si>
  <si>
    <r>
      <rPr>
        <sz val="8"/>
        <rFont val="Times New Roman"/>
        <family val="1"/>
      </rPr>
      <t>MANTASHA AQIL</t>
    </r>
  </si>
  <si>
    <r>
      <rPr>
        <sz val="8"/>
        <rFont val="Times New Roman"/>
        <family val="1"/>
      </rPr>
      <t>SHF3005200301</t>
    </r>
  </si>
  <si>
    <r>
      <rPr>
        <sz val="8"/>
        <rFont val="Times New Roman"/>
        <family val="1"/>
      </rPr>
      <t>DENDUKURI NAGA DURGA MAHITHA</t>
    </r>
  </si>
  <si>
    <r>
      <rPr>
        <sz val="8"/>
        <rFont val="Times New Roman"/>
        <family val="1"/>
      </rPr>
      <t>SHF1306200701</t>
    </r>
  </si>
  <si>
    <r>
      <rPr>
        <sz val="8"/>
        <rFont val="Times New Roman"/>
        <family val="1"/>
      </rPr>
      <t>MANSI</t>
    </r>
  </si>
  <si>
    <r>
      <rPr>
        <sz val="8"/>
        <rFont val="Times New Roman"/>
        <family val="1"/>
      </rPr>
      <t>SHF2612200302</t>
    </r>
  </si>
  <si>
    <r>
      <rPr>
        <sz val="8"/>
        <rFont val="Times New Roman"/>
        <family val="1"/>
      </rPr>
      <t>KER</t>
    </r>
  </si>
  <si>
    <r>
      <rPr>
        <sz val="8"/>
        <rFont val="Times New Roman"/>
        <family val="1"/>
      </rPr>
      <t>NATASHA UDAY JHAVERI</t>
    </r>
  </si>
  <si>
    <r>
      <rPr>
        <sz val="8"/>
        <rFont val="Times New Roman"/>
        <family val="1"/>
      </rPr>
      <t>SHF2402200301</t>
    </r>
  </si>
  <si>
    <r>
      <rPr>
        <sz val="8"/>
        <rFont val="Times New Roman"/>
        <family val="1"/>
      </rPr>
      <t>616.4-0x</t>
    </r>
  </si>
  <si>
    <r>
      <rPr>
        <sz val="8"/>
        <rFont val="Times New Roman"/>
        <family val="1"/>
      </rPr>
      <t>SNEHA CHOUDHARY</t>
    </r>
  </si>
  <si>
    <r>
      <rPr>
        <sz val="8"/>
        <rFont val="Times New Roman"/>
        <family val="1"/>
      </rPr>
      <t>SHF0110200401</t>
    </r>
  </si>
  <si>
    <r>
      <rPr>
        <sz val="8"/>
        <rFont val="Times New Roman"/>
        <family val="1"/>
      </rPr>
      <t>SHF1401200401</t>
    </r>
  </si>
  <si>
    <r>
      <rPr>
        <sz val="8"/>
        <rFont val="Times New Roman"/>
        <family val="1"/>
      </rPr>
      <t>RIYA RAI</t>
    </r>
  </si>
  <si>
    <r>
      <rPr>
        <sz val="8"/>
        <rFont val="Times New Roman"/>
        <family val="1"/>
      </rPr>
      <t>SHF1804200502</t>
    </r>
  </si>
  <si>
    <r>
      <rPr>
        <sz val="8"/>
        <rFont val="Times New Roman"/>
        <family val="1"/>
      </rPr>
      <t>JUHI RAWAT</t>
    </r>
  </si>
  <si>
    <r>
      <rPr>
        <sz val="8"/>
        <rFont val="Times New Roman"/>
        <family val="1"/>
      </rPr>
      <t>SHF0709200302</t>
    </r>
  </si>
  <si>
    <r>
      <rPr>
        <sz val="8"/>
        <rFont val="Times New Roman"/>
        <family val="1"/>
      </rPr>
      <t>615.4-0x</t>
    </r>
  </si>
  <si>
    <r>
      <rPr>
        <sz val="8"/>
        <rFont val="Times New Roman"/>
        <family val="1"/>
      </rPr>
      <t>VANI MOHINDRU</t>
    </r>
  </si>
  <si>
    <r>
      <rPr>
        <sz val="8"/>
        <rFont val="Times New Roman"/>
        <family val="1"/>
      </rPr>
      <t>SHF2711200401</t>
    </r>
  </si>
  <si>
    <r>
      <rPr>
        <sz val="8"/>
        <rFont val="Times New Roman"/>
        <family val="1"/>
      </rPr>
      <t>H.P.</t>
    </r>
  </si>
  <si>
    <r>
      <rPr>
        <sz val="8"/>
        <rFont val="Times New Roman"/>
        <family val="1"/>
      </rPr>
      <t>SONAM</t>
    </r>
  </si>
  <si>
    <r>
      <rPr>
        <sz val="8"/>
        <rFont val="Times New Roman"/>
        <family val="1"/>
      </rPr>
      <t>SHF1905200301</t>
    </r>
  </si>
  <si>
    <r>
      <rPr>
        <sz val="8"/>
        <rFont val="Times New Roman"/>
        <family val="1"/>
      </rPr>
      <t>615.2-0x</t>
    </r>
  </si>
  <si>
    <r>
      <rPr>
        <sz val="8"/>
        <rFont val="Times New Roman"/>
        <family val="1"/>
      </rPr>
      <t>SUHANA BRAR</t>
    </r>
  </si>
  <si>
    <r>
      <rPr>
        <sz val="8"/>
        <rFont val="Times New Roman"/>
        <family val="1"/>
      </rPr>
      <t>SHF1008200403</t>
    </r>
  </si>
  <si>
    <r>
      <rPr>
        <sz val="8"/>
        <rFont val="Times New Roman"/>
        <family val="1"/>
      </rPr>
      <t>POONAM</t>
    </r>
  </si>
  <si>
    <r>
      <rPr>
        <sz val="8"/>
        <rFont val="Times New Roman"/>
        <family val="1"/>
      </rPr>
      <t>SHF1704200301</t>
    </r>
  </si>
  <si>
    <r>
      <rPr>
        <sz val="8"/>
        <rFont val="Times New Roman"/>
        <family val="1"/>
      </rPr>
      <t>TANYA GARG</t>
    </r>
  </si>
  <si>
    <r>
      <rPr>
        <sz val="8"/>
        <rFont val="Times New Roman"/>
        <family val="1"/>
      </rPr>
      <t>SHF2201200302</t>
    </r>
  </si>
  <si>
    <r>
      <rPr>
        <sz val="8"/>
        <rFont val="Times New Roman"/>
        <family val="1"/>
      </rPr>
      <t>HIMADRINI MAKUR</t>
    </r>
  </si>
  <si>
    <r>
      <rPr>
        <sz val="8"/>
        <rFont val="Times New Roman"/>
        <family val="1"/>
      </rPr>
      <t>SHF1810200301</t>
    </r>
  </si>
  <si>
    <r>
      <rPr>
        <sz val="8"/>
        <rFont val="Times New Roman"/>
        <family val="1"/>
      </rPr>
      <t>ASHMIRA MISHRA</t>
    </r>
  </si>
  <si>
    <r>
      <rPr>
        <sz val="8"/>
        <rFont val="Times New Roman"/>
        <family val="1"/>
      </rPr>
      <t>SHF1008200401</t>
    </r>
  </si>
  <si>
    <r>
      <rPr>
        <sz val="8"/>
        <rFont val="Times New Roman"/>
        <family val="1"/>
      </rPr>
      <t>ARCHITA PATRA</t>
    </r>
  </si>
  <si>
    <r>
      <rPr>
        <sz val="8"/>
        <rFont val="Times New Roman"/>
        <family val="1"/>
      </rPr>
      <t>SHF0205200301</t>
    </r>
  </si>
  <si>
    <r>
      <rPr>
        <sz val="8"/>
        <rFont val="Times New Roman"/>
        <family val="1"/>
      </rPr>
      <t>SHUBHANGINI SHAKTAWAT</t>
    </r>
  </si>
  <si>
    <r>
      <rPr>
        <sz val="8"/>
        <rFont val="Times New Roman"/>
        <family val="1"/>
      </rPr>
      <t>SHF1507200304</t>
    </r>
  </si>
  <si>
    <r>
      <rPr>
        <sz val="8"/>
        <rFont val="Times New Roman"/>
        <family val="1"/>
      </rPr>
      <t>614.8-0x</t>
    </r>
  </si>
  <si>
    <r>
      <rPr>
        <sz val="8"/>
        <rFont val="Times New Roman"/>
        <family val="1"/>
      </rPr>
      <t>TEJAL NATHAWAT</t>
    </r>
  </si>
  <si>
    <r>
      <rPr>
        <sz val="8"/>
        <rFont val="Times New Roman"/>
        <family val="1"/>
      </rPr>
      <t>SHF2401200603</t>
    </r>
  </si>
  <si>
    <r>
      <rPr>
        <sz val="8"/>
        <rFont val="Times New Roman"/>
        <family val="1"/>
      </rPr>
      <t>SHRUSHTI RAVIKANT JARAD</t>
    </r>
  </si>
  <si>
    <r>
      <rPr>
        <sz val="8"/>
        <rFont val="Times New Roman"/>
        <family val="1"/>
      </rPr>
      <t>SHF0302200401</t>
    </r>
  </si>
  <si>
    <r>
      <rPr>
        <sz val="8"/>
        <rFont val="Times New Roman"/>
        <family val="1"/>
      </rPr>
      <t>614.6-0x</t>
    </r>
  </si>
  <si>
    <r>
      <rPr>
        <sz val="8"/>
        <rFont val="Times New Roman"/>
        <family val="1"/>
      </rPr>
      <t>AADYA MALL</t>
    </r>
  </si>
  <si>
    <r>
      <rPr>
        <sz val="8"/>
        <rFont val="Times New Roman"/>
        <family val="1"/>
      </rPr>
      <t>(SHF2709200402</t>
    </r>
  </si>
  <si>
    <r>
      <rPr>
        <sz val="8"/>
        <rFont val="Times New Roman"/>
        <family val="1"/>
      </rPr>
      <t>KAJAL KUMARI</t>
    </r>
  </si>
  <si>
    <r>
      <rPr>
        <sz val="8"/>
        <rFont val="Times New Roman"/>
        <family val="1"/>
      </rPr>
      <t>SHF180720050</t>
    </r>
  </si>
  <si>
    <r>
      <rPr>
        <sz val="8"/>
        <rFont val="Times New Roman"/>
        <family val="1"/>
      </rPr>
      <t>NATASHA UDAY JOSHI</t>
    </r>
  </si>
  <si>
    <r>
      <rPr>
        <sz val="8"/>
        <rFont val="Times New Roman"/>
        <family val="1"/>
      </rPr>
      <t>SHF0107200401</t>
    </r>
  </si>
  <si>
    <r>
      <rPr>
        <sz val="8"/>
        <rFont val="Times New Roman"/>
        <family val="1"/>
      </rPr>
      <t>614.4-0x</t>
    </r>
  </si>
  <si>
    <r>
      <rPr>
        <sz val="8"/>
        <rFont val="Times New Roman"/>
        <family val="1"/>
      </rPr>
      <t>SAUMYA CHAUBEY</t>
    </r>
  </si>
  <si>
    <r>
      <rPr>
        <sz val="8"/>
        <rFont val="Times New Roman"/>
        <family val="1"/>
      </rPr>
      <t>SHF3112200302</t>
    </r>
  </si>
  <si>
    <r>
      <rPr>
        <sz val="8"/>
        <rFont val="Times New Roman"/>
        <family val="1"/>
      </rPr>
      <t>KAVYA BHARDWAJ</t>
    </r>
  </si>
  <si>
    <r>
      <rPr>
        <sz val="8"/>
        <rFont val="Times New Roman"/>
        <family val="1"/>
      </rPr>
      <t>SHF0204200303</t>
    </r>
  </si>
  <si>
    <r>
      <rPr>
        <sz val="8"/>
        <rFont val="Times New Roman"/>
        <family val="1"/>
      </rPr>
      <t>614.3-0x</t>
    </r>
  </si>
  <si>
    <t>TRIAL-1</t>
  </si>
  <si>
    <t>TRIAL -II</t>
  </si>
  <si>
    <t>HIGHEST 2 BASE SCORE AVERAG</t>
  </si>
  <si>
    <t>AVERAGE</t>
  </si>
  <si>
    <t xml:space="preserve">HIGHEST 2 BASE SCORE </t>
  </si>
  <si>
    <t>SELECTION TRIAL 1 &amp; 2 FOR 3rd KHELO INDIA</t>
  </si>
  <si>
    <t xml:space="preserve">63RD NSCC </t>
  </si>
  <si>
    <t>DSQ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</si>
  <si>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</si>
  <si>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</si>
  <si>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</si>
  <si>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</si>
  <si>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</si>
  <si>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</si>
  <si>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</si>
  <si>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</si>
  <si>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</si>
  <si>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</si>
  <si>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DNS </t>
  </si>
  <si>
    <t>W.B.</t>
  </si>
  <si>
    <t xml:space="preserve">IV </t>
  </si>
  <si>
    <t>A.P.</t>
  </si>
</sst>
</file>

<file path=xl/styles.xml><?xml version="1.0" encoding="utf-8"?>
<styleSheet xmlns="http://schemas.openxmlformats.org/spreadsheetml/2006/main">
  <numFmts count="2">
    <numFmt numFmtId="164" formatCode="dd\.mm\.yyyy;@"/>
    <numFmt numFmtId="165" formatCode="0.0"/>
  </numFmts>
  <fonts count="12">
    <font>
      <sz val="10"/>
      <color rgb="FF000000"/>
      <name val="Times New Roman"/>
      <charset val="204"/>
    </font>
    <font>
      <b/>
      <sz val="9"/>
      <name val="Times New Roman"/>
    </font>
    <font>
      <sz val="9"/>
      <color rgb="FF000000"/>
      <name val="Times New Roman"/>
      <family val="2"/>
    </font>
    <font>
      <sz val="9"/>
      <name val="Times New Roman"/>
    </font>
    <font>
      <b/>
      <sz val="8"/>
      <name val="Times New Roman"/>
    </font>
    <font>
      <sz val="8"/>
      <color rgb="FF000000"/>
      <name val="Times New Roman"/>
      <family val="2"/>
    </font>
    <font>
      <sz val="8"/>
      <name val="Times New Roman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1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6"/>
    </xf>
    <xf numFmtId="0" fontId="1" fillId="0" borderId="1" xfId="0" applyFont="1" applyFill="1" applyBorder="1" applyAlignment="1">
      <alignment horizontal="left" vertical="center" wrapText="1" indent="2"/>
    </xf>
    <xf numFmtId="1" fontId="2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center" wrapText="1" indent="2"/>
    </xf>
    <xf numFmtId="0" fontId="6" fillId="0" borderId="1" xfId="0" applyFont="1" applyFill="1" applyBorder="1" applyAlignment="1">
      <alignment horizontal="right" vertical="top" wrapText="1" inden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top" shrinkToFit="1"/>
    </xf>
    <xf numFmtId="1" fontId="5" fillId="0" borderId="2" xfId="0" applyNumberFormat="1" applyFont="1" applyFill="1" applyBorder="1" applyAlignment="1">
      <alignment horizontal="center" vertical="top" shrinkToFit="1"/>
    </xf>
    <xf numFmtId="0" fontId="4" fillId="0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1" fontId="5" fillId="5" borderId="1" xfId="0" applyNumberFormat="1" applyFont="1" applyFill="1" applyBorder="1" applyAlignment="1">
      <alignment horizontal="center" vertical="top" shrinkToFit="1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164" fontId="5" fillId="5" borderId="1" xfId="0" applyNumberFormat="1" applyFont="1" applyFill="1" applyBorder="1" applyAlignment="1">
      <alignment horizontal="center" vertical="top" shrinkToFit="1"/>
    </xf>
    <xf numFmtId="0" fontId="6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top" shrinkToFit="1"/>
    </xf>
    <xf numFmtId="0" fontId="6" fillId="5" borderId="4" xfId="0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top" wrapText="1"/>
    </xf>
    <xf numFmtId="165" fontId="6" fillId="5" borderId="7" xfId="0" applyNumberFormat="1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right" vertical="top" wrapText="1" indent="1"/>
    </xf>
    <xf numFmtId="0" fontId="6" fillId="5" borderId="7" xfId="0" applyFont="1" applyFill="1" applyBorder="1" applyAlignment="1">
      <alignment horizontal="right" vertical="top" wrapText="1" indent="1"/>
    </xf>
    <xf numFmtId="0" fontId="6" fillId="3" borderId="1" xfId="0" applyFont="1" applyFill="1" applyBorder="1" applyAlignment="1">
      <alignment horizontal="right" vertical="top" wrapText="1" indent="1"/>
    </xf>
    <xf numFmtId="1" fontId="2" fillId="5" borderId="1" xfId="0" applyNumberFormat="1" applyFont="1" applyFill="1" applyBorder="1" applyAlignment="1">
      <alignment horizontal="center" vertical="top" shrinkToFit="1"/>
    </xf>
    <xf numFmtId="0" fontId="3" fillId="5" borderId="1" xfId="0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2" fontId="3" fillId="6" borderId="7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right" vertical="top" wrapText="1" indent="1"/>
    </xf>
    <xf numFmtId="0" fontId="6" fillId="2" borderId="1" xfId="0" applyFont="1" applyFill="1" applyBorder="1" applyAlignment="1">
      <alignment horizontal="right" vertical="top" wrapText="1" indent="1"/>
    </xf>
    <xf numFmtId="2" fontId="6" fillId="6" borderId="1" xfId="0" applyNumberFormat="1" applyFont="1" applyFill="1" applyBorder="1" applyAlignment="1">
      <alignment horizontal="right" vertical="top" wrapText="1" indent="1"/>
    </xf>
    <xf numFmtId="2" fontId="6" fillId="5" borderId="7" xfId="0" applyNumberFormat="1" applyFont="1" applyFill="1" applyBorder="1" applyAlignment="1">
      <alignment horizontal="right" vertical="top" wrapText="1" indent="1"/>
    </xf>
    <xf numFmtId="2" fontId="6" fillId="5" borderId="1" xfId="0" applyNumberFormat="1" applyFont="1" applyFill="1" applyBorder="1" applyAlignment="1">
      <alignment horizontal="right" vertical="top" wrapText="1" indent="1"/>
    </xf>
    <xf numFmtId="1" fontId="5" fillId="5" borderId="8" xfId="0" applyNumberFormat="1" applyFont="1" applyFill="1" applyBorder="1" applyAlignment="1">
      <alignment horizontal="center" vertical="top" shrinkToFit="1"/>
    </xf>
    <xf numFmtId="0" fontId="6" fillId="5" borderId="8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right" vertical="top" wrapText="1" indent="1"/>
    </xf>
    <xf numFmtId="2" fontId="6" fillId="5" borderId="8" xfId="0" applyNumberFormat="1" applyFont="1" applyFill="1" applyBorder="1" applyAlignment="1">
      <alignment horizontal="right" vertical="top" wrapText="1" indent="1"/>
    </xf>
    <xf numFmtId="2" fontId="6" fillId="6" borderId="8" xfId="0" applyNumberFormat="1" applyFont="1" applyFill="1" applyBorder="1" applyAlignment="1">
      <alignment horizontal="right" vertical="top" wrapText="1" indent="1"/>
    </xf>
    <xf numFmtId="1" fontId="5" fillId="5" borderId="7" xfId="0" applyNumberFormat="1" applyFont="1" applyFill="1" applyBorder="1" applyAlignment="1">
      <alignment horizontal="center" vertical="top" shrinkToFit="1"/>
    </xf>
    <xf numFmtId="0" fontId="6" fillId="5" borderId="7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right" vertical="top" wrapText="1" indent="1"/>
    </xf>
    <xf numFmtId="0" fontId="6" fillId="6" borderId="7" xfId="0" applyFont="1" applyFill="1" applyBorder="1" applyAlignment="1">
      <alignment horizontal="right" vertical="top" wrapText="1" indent="1"/>
    </xf>
    <xf numFmtId="0" fontId="6" fillId="5" borderId="5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 indent="1"/>
    </xf>
    <xf numFmtId="0" fontId="6" fillId="2" borderId="5" xfId="0" applyFont="1" applyFill="1" applyBorder="1" applyAlignment="1">
      <alignment horizontal="right" vertical="top" wrapText="1" indent="1"/>
    </xf>
    <xf numFmtId="2" fontId="6" fillId="5" borderId="5" xfId="0" applyNumberFormat="1" applyFont="1" applyFill="1" applyBorder="1" applyAlignment="1">
      <alignment horizontal="right" vertical="top" wrapText="1" indent="1"/>
    </xf>
    <xf numFmtId="2" fontId="6" fillId="6" borderId="5" xfId="0" applyNumberFormat="1" applyFont="1" applyFill="1" applyBorder="1" applyAlignment="1">
      <alignment horizontal="right" vertical="top" wrapText="1" indent="1"/>
    </xf>
    <xf numFmtId="164" fontId="5" fillId="5" borderId="5" xfId="0" applyNumberFormat="1" applyFont="1" applyFill="1" applyBorder="1" applyAlignment="1">
      <alignment horizontal="center" vertical="top" shrinkToFit="1"/>
    </xf>
    <xf numFmtId="0" fontId="6" fillId="3" borderId="8" xfId="0" applyFont="1" applyFill="1" applyBorder="1" applyAlignment="1">
      <alignment horizontal="right" vertical="top" wrapText="1" indent="1"/>
    </xf>
    <xf numFmtId="0" fontId="6" fillId="3" borderId="5" xfId="0" applyFont="1" applyFill="1" applyBorder="1" applyAlignment="1">
      <alignment horizontal="right" vertical="top" wrapText="1" indent="1"/>
    </xf>
    <xf numFmtId="0" fontId="10" fillId="5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workbookViewId="0">
      <selection activeCell="M13" sqref="M13"/>
    </sheetView>
  </sheetViews>
  <sheetFormatPr defaultRowHeight="12.75"/>
  <cols>
    <col min="1" max="1" width="7.5" customWidth="1"/>
    <col min="2" max="2" width="11" customWidth="1"/>
    <col min="3" max="3" width="29.1640625" customWidth="1"/>
    <col min="4" max="4" width="16.1640625" customWidth="1"/>
    <col min="5" max="5" width="8.5" customWidth="1"/>
    <col min="6" max="6" width="10.1640625" customWidth="1"/>
    <col min="7" max="7" width="13" customWidth="1"/>
    <col min="8" max="8" width="14.1640625" customWidth="1"/>
    <col min="9" max="9" width="16.33203125" customWidth="1"/>
    <col min="10" max="10" width="13.33203125" customWidth="1"/>
    <col min="11" max="11" width="15.6640625" customWidth="1"/>
  </cols>
  <sheetData>
    <row r="1" spans="1:13" ht="12.75" customHeight="1">
      <c r="A1" s="87" t="s">
        <v>581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3" ht="12.75" customHeight="1">
      <c r="A2" s="90" t="s">
        <v>0</v>
      </c>
      <c r="B2" s="91"/>
      <c r="C2" s="91"/>
      <c r="D2" s="91"/>
      <c r="E2" s="91"/>
      <c r="F2" s="91"/>
      <c r="G2" s="91"/>
      <c r="H2" s="91"/>
      <c r="I2" s="92"/>
      <c r="J2" s="92"/>
      <c r="K2" s="93"/>
    </row>
    <row r="3" spans="1:13" ht="26.25" customHeight="1">
      <c r="A3" s="1" t="s">
        <v>1</v>
      </c>
      <c r="B3" s="1" t="s">
        <v>2</v>
      </c>
      <c r="C3" s="2" t="s">
        <v>3</v>
      </c>
      <c r="D3" s="3" t="s">
        <v>4</v>
      </c>
      <c r="E3" s="1" t="s">
        <v>5</v>
      </c>
      <c r="F3" s="3" t="s">
        <v>6</v>
      </c>
      <c r="G3" s="3" t="s">
        <v>576</v>
      </c>
      <c r="H3" s="38" t="s">
        <v>577</v>
      </c>
      <c r="I3" s="47" t="s">
        <v>578</v>
      </c>
      <c r="J3" s="15" t="s">
        <v>579</v>
      </c>
      <c r="K3" s="46" t="s">
        <v>7</v>
      </c>
      <c r="M3" s="12"/>
    </row>
    <row r="4" spans="1:13" ht="12" customHeight="1">
      <c r="A4" s="4">
        <v>1</v>
      </c>
      <c r="B4" s="52">
        <v>222</v>
      </c>
      <c r="C4" s="53" t="s">
        <v>72</v>
      </c>
      <c r="D4" s="53" t="s">
        <v>73</v>
      </c>
      <c r="E4" s="53" t="s">
        <v>10</v>
      </c>
      <c r="F4" s="56" t="s">
        <v>71</v>
      </c>
      <c r="G4" s="60">
        <v>583</v>
      </c>
      <c r="H4" s="60">
        <v>579</v>
      </c>
      <c r="I4" s="58">
        <f>+H4+G4</f>
        <v>1162</v>
      </c>
      <c r="J4" s="59">
        <f>+I4/2</f>
        <v>581</v>
      </c>
      <c r="K4" s="48" t="s">
        <v>584</v>
      </c>
    </row>
    <row r="5" spans="1:13" ht="12" customHeight="1">
      <c r="A5" s="4">
        <v>2</v>
      </c>
      <c r="B5" s="52">
        <v>112</v>
      </c>
      <c r="C5" s="53" t="s">
        <v>8</v>
      </c>
      <c r="D5" s="53" t="s">
        <v>9</v>
      </c>
      <c r="E5" s="53" t="s">
        <v>10</v>
      </c>
      <c r="F5" s="60" t="s">
        <v>11</v>
      </c>
      <c r="G5" s="56">
        <v>575</v>
      </c>
      <c r="H5" s="60">
        <v>578</v>
      </c>
      <c r="I5" s="58">
        <f>583+578</f>
        <v>1161</v>
      </c>
      <c r="J5" s="59">
        <f>1161/2</f>
        <v>580.5</v>
      </c>
      <c r="K5" s="48" t="s">
        <v>585</v>
      </c>
    </row>
    <row r="6" spans="1:13" ht="12" customHeight="1">
      <c r="A6" s="4">
        <v>3</v>
      </c>
      <c r="B6" s="52">
        <v>205</v>
      </c>
      <c r="C6" s="53" t="s">
        <v>19</v>
      </c>
      <c r="D6" s="53" t="s">
        <v>20</v>
      </c>
      <c r="E6" s="53" t="s">
        <v>14</v>
      </c>
      <c r="F6" s="60" t="s">
        <v>21</v>
      </c>
      <c r="G6" s="60">
        <v>582</v>
      </c>
      <c r="H6" s="56">
        <v>571</v>
      </c>
      <c r="I6" s="58">
        <f>575+582</f>
        <v>1157</v>
      </c>
      <c r="J6" s="59">
        <f>1157/2</f>
        <v>578.5</v>
      </c>
      <c r="K6" s="48" t="s">
        <v>586</v>
      </c>
    </row>
    <row r="7" spans="1:13" ht="12" customHeight="1">
      <c r="A7" s="4">
        <v>4</v>
      </c>
      <c r="B7" s="52">
        <v>227</v>
      </c>
      <c r="C7" s="53" t="s">
        <v>22</v>
      </c>
      <c r="D7" s="53" t="s">
        <v>23</v>
      </c>
      <c r="E7" s="53" t="s">
        <v>10</v>
      </c>
      <c r="F7" s="60" t="s">
        <v>24</v>
      </c>
      <c r="G7" s="60">
        <v>578</v>
      </c>
      <c r="H7" s="56">
        <v>571</v>
      </c>
      <c r="I7" s="57">
        <f>575+578</f>
        <v>1153</v>
      </c>
      <c r="J7" s="59">
        <f>1153/2</f>
        <v>576.5</v>
      </c>
      <c r="K7" s="48" t="s">
        <v>596</v>
      </c>
    </row>
    <row r="8" spans="1:13" ht="12" customHeight="1">
      <c r="A8" s="4">
        <v>5</v>
      </c>
      <c r="B8" s="52">
        <v>152</v>
      </c>
      <c r="C8" s="53" t="s">
        <v>102</v>
      </c>
      <c r="D8" s="53" t="s">
        <v>103</v>
      </c>
      <c r="E8" s="53" t="s">
        <v>10</v>
      </c>
      <c r="F8" s="56" t="s">
        <v>104</v>
      </c>
      <c r="G8" s="60">
        <v>570</v>
      </c>
      <c r="H8" s="60">
        <v>582</v>
      </c>
      <c r="I8" s="58">
        <f>570+582</f>
        <v>1152</v>
      </c>
      <c r="J8" s="59">
        <f>+I8/2</f>
        <v>576</v>
      </c>
      <c r="K8" s="48" t="s">
        <v>588</v>
      </c>
    </row>
    <row r="9" spans="1:13" ht="12" customHeight="1">
      <c r="A9" s="4">
        <v>6</v>
      </c>
      <c r="B9" s="52">
        <v>195</v>
      </c>
      <c r="C9" s="53" t="s">
        <v>81</v>
      </c>
      <c r="D9" s="53" t="s">
        <v>82</v>
      </c>
      <c r="E9" s="53" t="s">
        <v>14</v>
      </c>
      <c r="F9" s="56" t="s">
        <v>83</v>
      </c>
      <c r="G9" s="60">
        <v>571</v>
      </c>
      <c r="H9" s="60">
        <v>577</v>
      </c>
      <c r="I9" s="58">
        <f>+H9+G9</f>
        <v>1148</v>
      </c>
      <c r="J9" s="59">
        <f>+I9/2</f>
        <v>574</v>
      </c>
      <c r="K9" s="48" t="s">
        <v>589</v>
      </c>
    </row>
    <row r="10" spans="1:13" ht="12" customHeight="1">
      <c r="A10" s="4">
        <v>7</v>
      </c>
      <c r="B10" s="52">
        <v>245</v>
      </c>
      <c r="C10" s="53" t="s">
        <v>40</v>
      </c>
      <c r="D10" s="53" t="s">
        <v>41</v>
      </c>
      <c r="E10" s="53" t="s">
        <v>42</v>
      </c>
      <c r="F10" s="60" t="s">
        <v>43</v>
      </c>
      <c r="G10" s="56">
        <v>567</v>
      </c>
      <c r="H10" s="60">
        <v>577</v>
      </c>
      <c r="I10" s="58">
        <f>570+577</f>
        <v>1147</v>
      </c>
      <c r="J10" s="59">
        <f>+I10/2</f>
        <v>573.5</v>
      </c>
      <c r="K10" s="48" t="s">
        <v>590</v>
      </c>
    </row>
    <row r="11" spans="1:13" ht="12" customHeight="1">
      <c r="A11" s="4">
        <v>8</v>
      </c>
      <c r="B11" s="52">
        <v>209</v>
      </c>
      <c r="C11" s="53" t="s">
        <v>53</v>
      </c>
      <c r="D11" s="53" t="s">
        <v>54</v>
      </c>
      <c r="E11" s="53" t="s">
        <v>10</v>
      </c>
      <c r="F11" s="56" t="s">
        <v>55</v>
      </c>
      <c r="G11" s="60">
        <v>570</v>
      </c>
      <c r="H11" s="60">
        <v>577</v>
      </c>
      <c r="I11" s="58">
        <f>+H11+G11</f>
        <v>1147</v>
      </c>
      <c r="J11" s="59">
        <f>+I11/2</f>
        <v>573.5</v>
      </c>
      <c r="K11" s="4" t="s">
        <v>591</v>
      </c>
    </row>
    <row r="12" spans="1:13" ht="12" customHeight="1">
      <c r="A12" s="4">
        <v>9</v>
      </c>
      <c r="B12" s="52">
        <v>25</v>
      </c>
      <c r="C12" s="53" t="s">
        <v>25</v>
      </c>
      <c r="D12" s="53" t="s">
        <v>26</v>
      </c>
      <c r="E12" s="53" t="s">
        <v>14</v>
      </c>
      <c r="F12" s="60" t="s">
        <v>27</v>
      </c>
      <c r="G12" s="60">
        <v>571</v>
      </c>
      <c r="H12" s="56">
        <v>567</v>
      </c>
      <c r="I12" s="58">
        <f>574+571</f>
        <v>1145</v>
      </c>
      <c r="J12" s="59">
        <f>1145/2</f>
        <v>572.5</v>
      </c>
      <c r="K12" s="4" t="s">
        <v>592</v>
      </c>
    </row>
    <row r="13" spans="1:13" ht="12" customHeight="1">
      <c r="A13" s="4">
        <v>10</v>
      </c>
      <c r="B13" s="52">
        <v>49</v>
      </c>
      <c r="C13" s="53" t="s">
        <v>34</v>
      </c>
      <c r="D13" s="53" t="s">
        <v>35</v>
      </c>
      <c r="E13" s="53" t="s">
        <v>36</v>
      </c>
      <c r="F13" s="60" t="s">
        <v>37</v>
      </c>
      <c r="G13" s="56">
        <v>566</v>
      </c>
      <c r="H13" s="60">
        <v>574</v>
      </c>
      <c r="I13" s="58">
        <f>571+574</f>
        <v>1145</v>
      </c>
      <c r="J13" s="59">
        <f>+I13/2</f>
        <v>572.5</v>
      </c>
      <c r="K13" s="4" t="s">
        <v>593</v>
      </c>
    </row>
    <row r="14" spans="1:13" ht="12" customHeight="1">
      <c r="A14" s="4">
        <v>11</v>
      </c>
      <c r="B14" s="52">
        <v>86</v>
      </c>
      <c r="C14" s="53" t="s">
        <v>59</v>
      </c>
      <c r="D14" s="53" t="s">
        <v>60</v>
      </c>
      <c r="E14" s="53" t="s">
        <v>61</v>
      </c>
      <c r="F14" s="56" t="s">
        <v>62</v>
      </c>
      <c r="G14" s="60">
        <v>573</v>
      </c>
      <c r="H14" s="60">
        <v>572</v>
      </c>
      <c r="I14" s="58">
        <f>+H14+G14</f>
        <v>1145</v>
      </c>
      <c r="J14" s="59">
        <f>+I14/2</f>
        <v>572.5</v>
      </c>
      <c r="K14" s="4">
        <v>11</v>
      </c>
    </row>
    <row r="15" spans="1:13" ht="12" customHeight="1">
      <c r="A15" s="4">
        <v>12</v>
      </c>
      <c r="B15" s="52">
        <v>204</v>
      </c>
      <c r="C15" s="53" t="s">
        <v>38</v>
      </c>
      <c r="D15" s="54">
        <v>39187</v>
      </c>
      <c r="E15" s="53" t="s">
        <v>14</v>
      </c>
      <c r="F15" s="56" t="s">
        <v>39</v>
      </c>
      <c r="G15" s="60">
        <v>571</v>
      </c>
      <c r="H15" s="60">
        <v>573</v>
      </c>
      <c r="I15" s="58">
        <f>571+573</f>
        <v>1144</v>
      </c>
      <c r="J15" s="59">
        <f>+I15/2</f>
        <v>572</v>
      </c>
      <c r="K15" s="4">
        <v>12</v>
      </c>
    </row>
    <row r="16" spans="1:13" ht="12" customHeight="1">
      <c r="A16" s="4">
        <v>13</v>
      </c>
      <c r="B16" s="52">
        <v>133</v>
      </c>
      <c r="C16" s="53" t="s">
        <v>44</v>
      </c>
      <c r="D16" s="54">
        <v>37967</v>
      </c>
      <c r="E16" s="53" t="s">
        <v>14</v>
      </c>
      <c r="F16" s="60" t="s">
        <v>45</v>
      </c>
      <c r="G16" s="56">
        <v>564</v>
      </c>
      <c r="H16" s="60">
        <v>574</v>
      </c>
      <c r="I16" s="58">
        <f>570+574</f>
        <v>1144</v>
      </c>
      <c r="J16" s="59">
        <f>+I16/2</f>
        <v>572</v>
      </c>
      <c r="K16" s="4">
        <v>13</v>
      </c>
    </row>
    <row r="17" spans="1:11" ht="12" customHeight="1">
      <c r="A17" s="4">
        <v>14</v>
      </c>
      <c r="B17" s="52">
        <v>128</v>
      </c>
      <c r="C17" s="53" t="s">
        <v>16</v>
      </c>
      <c r="D17" s="53" t="s">
        <v>17</v>
      </c>
      <c r="E17" s="53" t="s">
        <v>14</v>
      </c>
      <c r="F17" s="60" t="s">
        <v>18</v>
      </c>
      <c r="G17" s="56">
        <v>562</v>
      </c>
      <c r="H17" s="60">
        <v>566</v>
      </c>
      <c r="I17" s="58">
        <f>576+566</f>
        <v>1142</v>
      </c>
      <c r="J17" s="59">
        <f>1142/2</f>
        <v>571</v>
      </c>
      <c r="K17" s="4">
        <v>14</v>
      </c>
    </row>
    <row r="18" spans="1:11" ht="12" customHeight="1">
      <c r="A18" s="4">
        <v>15</v>
      </c>
      <c r="B18" s="52">
        <v>182</v>
      </c>
      <c r="C18" s="53" t="s">
        <v>137</v>
      </c>
      <c r="D18" s="53" t="s">
        <v>138</v>
      </c>
      <c r="E18" s="53" t="s">
        <v>14</v>
      </c>
      <c r="F18" s="56" t="s">
        <v>139</v>
      </c>
      <c r="G18" s="60">
        <v>572</v>
      </c>
      <c r="H18" s="60">
        <v>570</v>
      </c>
      <c r="I18" s="58">
        <f>572+570</f>
        <v>1142</v>
      </c>
      <c r="J18" s="59">
        <f t="shared" ref="J18:J26" si="0">+I18/2</f>
        <v>571</v>
      </c>
      <c r="K18" s="4">
        <v>15</v>
      </c>
    </row>
    <row r="19" spans="1:11" ht="12" customHeight="1">
      <c r="A19" s="4">
        <v>16</v>
      </c>
      <c r="B19" s="52">
        <v>125</v>
      </c>
      <c r="C19" s="53" t="s">
        <v>77</v>
      </c>
      <c r="D19" s="53" t="s">
        <v>78</v>
      </c>
      <c r="E19" s="53" t="s">
        <v>79</v>
      </c>
      <c r="F19" s="56" t="s">
        <v>80</v>
      </c>
      <c r="G19" s="60">
        <v>573</v>
      </c>
      <c r="H19" s="60">
        <v>567</v>
      </c>
      <c r="I19" s="58">
        <f>+H19+G19</f>
        <v>1140</v>
      </c>
      <c r="J19" s="59">
        <f t="shared" si="0"/>
        <v>570</v>
      </c>
      <c r="K19" s="4">
        <v>16</v>
      </c>
    </row>
    <row r="20" spans="1:11" ht="12" customHeight="1">
      <c r="A20" s="4">
        <v>17</v>
      </c>
      <c r="B20" s="52">
        <v>210</v>
      </c>
      <c r="C20" s="53" t="s">
        <v>31</v>
      </c>
      <c r="D20" s="53" t="s">
        <v>32</v>
      </c>
      <c r="E20" s="53" t="s">
        <v>14</v>
      </c>
      <c r="F20" s="60" t="s">
        <v>33</v>
      </c>
      <c r="G20" s="56">
        <v>564</v>
      </c>
      <c r="H20" s="60">
        <v>567</v>
      </c>
      <c r="I20" s="58">
        <f>572+567</f>
        <v>1139</v>
      </c>
      <c r="J20" s="59">
        <f t="shared" si="0"/>
        <v>569.5</v>
      </c>
      <c r="K20" s="4">
        <v>17</v>
      </c>
    </row>
    <row r="21" spans="1:11" ht="12" customHeight="1">
      <c r="A21" s="4">
        <v>18</v>
      </c>
      <c r="B21" s="52">
        <v>237</v>
      </c>
      <c r="C21" s="53" t="s">
        <v>93</v>
      </c>
      <c r="D21" s="53" t="s">
        <v>94</v>
      </c>
      <c r="E21" s="53" t="s">
        <v>10</v>
      </c>
      <c r="F21" s="60" t="s">
        <v>95</v>
      </c>
      <c r="G21" s="56">
        <v>560</v>
      </c>
      <c r="H21" s="60">
        <v>572</v>
      </c>
      <c r="I21" s="58">
        <f>565+572</f>
        <v>1137</v>
      </c>
      <c r="J21" s="59">
        <f t="shared" si="0"/>
        <v>568.5</v>
      </c>
      <c r="K21" s="4">
        <v>18</v>
      </c>
    </row>
    <row r="22" spans="1:11" ht="12" customHeight="1">
      <c r="A22" s="4">
        <v>19</v>
      </c>
      <c r="B22" s="52">
        <v>164</v>
      </c>
      <c r="C22" s="53" t="s">
        <v>84</v>
      </c>
      <c r="D22" s="54">
        <v>39035</v>
      </c>
      <c r="E22" s="53" t="s">
        <v>14</v>
      </c>
      <c r="F22" s="56" t="s">
        <v>83</v>
      </c>
      <c r="G22" s="60">
        <v>569</v>
      </c>
      <c r="H22" s="60">
        <v>567</v>
      </c>
      <c r="I22" s="58">
        <f>+H22+G22</f>
        <v>1136</v>
      </c>
      <c r="J22" s="59">
        <f t="shared" si="0"/>
        <v>568</v>
      </c>
      <c r="K22" s="4">
        <v>19</v>
      </c>
    </row>
    <row r="23" spans="1:11" ht="12" customHeight="1">
      <c r="A23" s="4">
        <v>20</v>
      </c>
      <c r="B23" s="52">
        <v>189</v>
      </c>
      <c r="C23" s="53" t="s">
        <v>150</v>
      </c>
      <c r="D23" s="53" t="s">
        <v>151</v>
      </c>
      <c r="E23" s="53" t="s">
        <v>14</v>
      </c>
      <c r="F23" s="56" t="s">
        <v>152</v>
      </c>
      <c r="G23" s="60">
        <v>566</v>
      </c>
      <c r="H23" s="60">
        <v>570</v>
      </c>
      <c r="I23" s="58">
        <f>566+570</f>
        <v>1136</v>
      </c>
      <c r="J23" s="59">
        <f t="shared" si="0"/>
        <v>568</v>
      </c>
      <c r="K23" s="4">
        <v>20</v>
      </c>
    </row>
    <row r="24" spans="1:11" ht="12" customHeight="1">
      <c r="A24" s="4">
        <v>21</v>
      </c>
      <c r="B24" s="52">
        <v>89</v>
      </c>
      <c r="C24" s="53" t="s">
        <v>46</v>
      </c>
      <c r="D24" s="53" t="s">
        <v>47</v>
      </c>
      <c r="E24" s="53" t="s">
        <v>14</v>
      </c>
      <c r="F24" s="60" t="s">
        <v>48</v>
      </c>
      <c r="G24" s="60">
        <v>566</v>
      </c>
      <c r="H24" s="56">
        <v>561</v>
      </c>
      <c r="I24" s="58">
        <f>569+566</f>
        <v>1135</v>
      </c>
      <c r="J24" s="59">
        <f t="shared" si="0"/>
        <v>567.5</v>
      </c>
      <c r="K24" s="4">
        <v>21</v>
      </c>
    </row>
    <row r="25" spans="1:11" ht="12" customHeight="1">
      <c r="A25" s="4">
        <v>22</v>
      </c>
      <c r="B25" s="52">
        <v>51</v>
      </c>
      <c r="C25" s="53" t="s">
        <v>66</v>
      </c>
      <c r="D25" s="53" t="s">
        <v>67</v>
      </c>
      <c r="E25" s="53" t="s">
        <v>10</v>
      </c>
      <c r="F25" s="60" t="s">
        <v>68</v>
      </c>
      <c r="G25" s="56">
        <v>559</v>
      </c>
      <c r="H25" s="60">
        <v>568</v>
      </c>
      <c r="I25" s="58">
        <f>567+568</f>
        <v>1135</v>
      </c>
      <c r="J25" s="59">
        <f t="shared" si="0"/>
        <v>567.5</v>
      </c>
      <c r="K25" s="4">
        <v>22</v>
      </c>
    </row>
    <row r="26" spans="1:11" ht="12" customHeight="1">
      <c r="A26" s="4">
        <v>23</v>
      </c>
      <c r="B26" s="52">
        <v>192</v>
      </c>
      <c r="C26" s="53" t="s">
        <v>117</v>
      </c>
      <c r="D26" s="53" t="s">
        <v>118</v>
      </c>
      <c r="E26" s="53" t="s">
        <v>51</v>
      </c>
      <c r="F26" s="56" t="s">
        <v>119</v>
      </c>
      <c r="G26" s="60">
        <v>566</v>
      </c>
      <c r="H26" s="60">
        <v>569</v>
      </c>
      <c r="I26" s="58">
        <f>566+569</f>
        <v>1135</v>
      </c>
      <c r="J26" s="59">
        <f t="shared" si="0"/>
        <v>567.5</v>
      </c>
      <c r="K26" s="4">
        <v>23</v>
      </c>
    </row>
    <row r="27" spans="1:11" ht="12" customHeight="1">
      <c r="A27" s="4">
        <v>24</v>
      </c>
      <c r="B27" s="52">
        <v>47</v>
      </c>
      <c r="C27" s="53" t="s">
        <v>28</v>
      </c>
      <c r="D27" s="53" t="s">
        <v>29</v>
      </c>
      <c r="E27" s="53" t="s">
        <v>10</v>
      </c>
      <c r="F27" s="60" t="s">
        <v>30</v>
      </c>
      <c r="G27" s="56">
        <v>554</v>
      </c>
      <c r="H27" s="60">
        <v>559</v>
      </c>
      <c r="I27" s="58">
        <f>573+559</f>
        <v>1132</v>
      </c>
      <c r="J27" s="59">
        <f>1132/2</f>
        <v>566</v>
      </c>
      <c r="K27" s="4">
        <v>24</v>
      </c>
    </row>
    <row r="28" spans="1:11" ht="12" customHeight="1">
      <c r="A28" s="4">
        <v>25</v>
      </c>
      <c r="B28" s="52">
        <v>154</v>
      </c>
      <c r="C28" s="53" t="s">
        <v>63</v>
      </c>
      <c r="D28" s="53" t="s">
        <v>64</v>
      </c>
      <c r="E28" s="53" t="s">
        <v>10</v>
      </c>
      <c r="F28" s="60" t="s">
        <v>65</v>
      </c>
      <c r="G28" s="56">
        <v>561</v>
      </c>
      <c r="H28" s="60">
        <v>565</v>
      </c>
      <c r="I28" s="58">
        <f>567+565</f>
        <v>1132</v>
      </c>
      <c r="J28" s="59">
        <f t="shared" ref="J28:J43" si="1">+I28/2</f>
        <v>566</v>
      </c>
      <c r="K28" s="4">
        <v>25</v>
      </c>
    </row>
    <row r="29" spans="1:11" ht="12" customHeight="1">
      <c r="A29" s="4">
        <v>26</v>
      </c>
      <c r="B29" s="52">
        <v>216</v>
      </c>
      <c r="C29" s="53" t="s">
        <v>69</v>
      </c>
      <c r="D29" s="53" t="s">
        <v>70</v>
      </c>
      <c r="E29" s="53" t="s">
        <v>10</v>
      </c>
      <c r="F29" s="60" t="s">
        <v>71</v>
      </c>
      <c r="G29" s="56">
        <v>549</v>
      </c>
      <c r="H29" s="60">
        <v>565</v>
      </c>
      <c r="I29" s="58">
        <f>567+565</f>
        <v>1132</v>
      </c>
      <c r="J29" s="59">
        <f t="shared" si="1"/>
        <v>566</v>
      </c>
      <c r="K29" s="4">
        <v>26</v>
      </c>
    </row>
    <row r="30" spans="1:11" ht="12" customHeight="1">
      <c r="A30" s="4">
        <v>27</v>
      </c>
      <c r="B30" s="52">
        <v>235</v>
      </c>
      <c r="C30" s="53" t="s">
        <v>99</v>
      </c>
      <c r="D30" s="53" t="s">
        <v>100</v>
      </c>
      <c r="E30" s="53" t="s">
        <v>10</v>
      </c>
      <c r="F30" s="60" t="s">
        <v>101</v>
      </c>
      <c r="G30" s="60">
        <v>568</v>
      </c>
      <c r="H30" s="56">
        <v>562</v>
      </c>
      <c r="I30" s="58">
        <f>564+568</f>
        <v>1132</v>
      </c>
      <c r="J30" s="59">
        <f t="shared" si="1"/>
        <v>566</v>
      </c>
      <c r="K30" s="4">
        <v>27</v>
      </c>
    </row>
    <row r="31" spans="1:11" ht="12" customHeight="1">
      <c r="A31" s="4">
        <v>28</v>
      </c>
      <c r="B31" s="52">
        <v>225</v>
      </c>
      <c r="C31" s="53" t="s">
        <v>85</v>
      </c>
      <c r="D31" s="53" t="s">
        <v>86</v>
      </c>
      <c r="E31" s="53" t="s">
        <v>14</v>
      </c>
      <c r="F31" s="60" t="s">
        <v>87</v>
      </c>
      <c r="G31" s="60">
        <v>565</v>
      </c>
      <c r="H31" s="56">
        <v>563</v>
      </c>
      <c r="I31" s="58">
        <f>565+565</f>
        <v>1130</v>
      </c>
      <c r="J31" s="59">
        <f t="shared" si="1"/>
        <v>565</v>
      </c>
      <c r="K31" s="4">
        <v>28</v>
      </c>
    </row>
    <row r="32" spans="1:11" ht="12" customHeight="1">
      <c r="A32" s="4">
        <v>29</v>
      </c>
      <c r="B32" s="52">
        <v>62</v>
      </c>
      <c r="C32" s="53" t="s">
        <v>96</v>
      </c>
      <c r="D32" s="53" t="s">
        <v>97</v>
      </c>
      <c r="E32" s="53" t="s">
        <v>10</v>
      </c>
      <c r="F32" s="60" t="s">
        <v>98</v>
      </c>
      <c r="G32" s="56">
        <v>563</v>
      </c>
      <c r="H32" s="60">
        <v>566</v>
      </c>
      <c r="I32" s="58">
        <f>564+566</f>
        <v>1130</v>
      </c>
      <c r="J32" s="59">
        <f t="shared" si="1"/>
        <v>565</v>
      </c>
      <c r="K32" s="4">
        <v>29</v>
      </c>
    </row>
    <row r="33" spans="1:11" ht="12" customHeight="1">
      <c r="A33" s="4">
        <v>30</v>
      </c>
      <c r="B33" s="52">
        <v>169</v>
      </c>
      <c r="C33" s="53" t="s">
        <v>120</v>
      </c>
      <c r="D33" s="53" t="s">
        <v>121</v>
      </c>
      <c r="E33" s="53" t="s">
        <v>14</v>
      </c>
      <c r="F33" s="60" t="s">
        <v>122</v>
      </c>
      <c r="G33" s="60">
        <v>566</v>
      </c>
      <c r="H33" s="56">
        <v>559</v>
      </c>
      <c r="I33" s="58">
        <f>563+566</f>
        <v>1129</v>
      </c>
      <c r="J33" s="59">
        <f t="shared" si="1"/>
        <v>564.5</v>
      </c>
      <c r="K33" s="4">
        <v>30</v>
      </c>
    </row>
    <row r="34" spans="1:11" ht="12" customHeight="1">
      <c r="A34" s="4">
        <v>31</v>
      </c>
      <c r="B34" s="52">
        <v>243</v>
      </c>
      <c r="C34" s="53" t="s">
        <v>49</v>
      </c>
      <c r="D34" s="53" t="s">
        <v>50</v>
      </c>
      <c r="E34" s="53" t="s">
        <v>51</v>
      </c>
      <c r="F34" s="60" t="s">
        <v>52</v>
      </c>
      <c r="G34" s="60">
        <v>558</v>
      </c>
      <c r="H34" s="56">
        <v>549</v>
      </c>
      <c r="I34" s="58">
        <f>569+558</f>
        <v>1127</v>
      </c>
      <c r="J34" s="59">
        <f t="shared" si="1"/>
        <v>563.5</v>
      </c>
      <c r="K34" s="4">
        <v>31</v>
      </c>
    </row>
    <row r="35" spans="1:11" ht="12" customHeight="1">
      <c r="A35" s="4">
        <v>32</v>
      </c>
      <c r="B35" s="52">
        <v>229</v>
      </c>
      <c r="C35" s="53" t="s">
        <v>126</v>
      </c>
      <c r="D35" s="53" t="s">
        <v>127</v>
      </c>
      <c r="E35" s="53" t="s">
        <v>14</v>
      </c>
      <c r="F35" s="60" t="s">
        <v>128</v>
      </c>
      <c r="G35" s="56">
        <v>559</v>
      </c>
      <c r="H35" s="60">
        <v>565</v>
      </c>
      <c r="I35" s="58">
        <f>562+565</f>
        <v>1127</v>
      </c>
      <c r="J35" s="59">
        <f t="shared" si="1"/>
        <v>563.5</v>
      </c>
      <c r="K35" s="4">
        <v>32</v>
      </c>
    </row>
    <row r="36" spans="1:11" ht="12" customHeight="1">
      <c r="A36" s="4">
        <v>33</v>
      </c>
      <c r="B36" s="52">
        <v>135</v>
      </c>
      <c r="C36" s="53" t="s">
        <v>88</v>
      </c>
      <c r="D36" s="54">
        <v>38910</v>
      </c>
      <c r="E36" s="53" t="s">
        <v>14</v>
      </c>
      <c r="F36" s="60" t="s">
        <v>89</v>
      </c>
      <c r="G36" s="60">
        <v>561</v>
      </c>
      <c r="H36" s="56">
        <v>554</v>
      </c>
      <c r="I36" s="58">
        <f>565+561</f>
        <v>1126</v>
      </c>
      <c r="J36" s="59">
        <f t="shared" si="1"/>
        <v>563</v>
      </c>
      <c r="K36" s="4">
        <v>33</v>
      </c>
    </row>
    <row r="37" spans="1:11" ht="12" customHeight="1">
      <c r="A37" s="4">
        <v>34</v>
      </c>
      <c r="B37" s="52">
        <v>123</v>
      </c>
      <c r="C37" s="53" t="s">
        <v>90</v>
      </c>
      <c r="D37" s="53" t="s">
        <v>91</v>
      </c>
      <c r="E37" s="53" t="s">
        <v>42</v>
      </c>
      <c r="F37" s="60" t="s">
        <v>92</v>
      </c>
      <c r="G37" s="60">
        <v>561</v>
      </c>
      <c r="H37" s="56">
        <v>550</v>
      </c>
      <c r="I37" s="58">
        <f>565+561</f>
        <v>1126</v>
      </c>
      <c r="J37" s="59">
        <f t="shared" si="1"/>
        <v>563</v>
      </c>
      <c r="K37" s="4">
        <v>34</v>
      </c>
    </row>
    <row r="38" spans="1:11" ht="12" customHeight="1">
      <c r="A38" s="4">
        <v>35</v>
      </c>
      <c r="B38" s="52">
        <v>92</v>
      </c>
      <c r="C38" s="53" t="s">
        <v>108</v>
      </c>
      <c r="D38" s="53" t="s">
        <v>109</v>
      </c>
      <c r="E38" s="53" t="s">
        <v>110</v>
      </c>
      <c r="F38" s="60" t="s">
        <v>111</v>
      </c>
      <c r="G38" s="60">
        <v>558</v>
      </c>
      <c r="H38" s="56">
        <v>558</v>
      </c>
      <c r="I38" s="58">
        <f>564+558</f>
        <v>1122</v>
      </c>
      <c r="J38" s="59">
        <f t="shared" si="1"/>
        <v>561</v>
      </c>
      <c r="K38" s="4">
        <v>35</v>
      </c>
    </row>
    <row r="39" spans="1:11" ht="12" customHeight="1">
      <c r="A39" s="4">
        <v>36</v>
      </c>
      <c r="B39" s="52">
        <v>91</v>
      </c>
      <c r="C39" s="53" t="s">
        <v>105</v>
      </c>
      <c r="D39" s="53" t="s">
        <v>106</v>
      </c>
      <c r="E39" s="53" t="s">
        <v>14</v>
      </c>
      <c r="F39" s="60" t="s">
        <v>107</v>
      </c>
      <c r="G39" s="60">
        <v>557</v>
      </c>
      <c r="H39" s="56">
        <v>557</v>
      </c>
      <c r="I39" s="58">
        <f>564+557</f>
        <v>1121</v>
      </c>
      <c r="J39" s="59">
        <f t="shared" si="1"/>
        <v>560.5</v>
      </c>
      <c r="K39" s="4">
        <v>36</v>
      </c>
    </row>
    <row r="40" spans="1:11" ht="12" customHeight="1">
      <c r="A40" s="4">
        <v>37</v>
      </c>
      <c r="B40" s="52">
        <v>207</v>
      </c>
      <c r="C40" s="53" t="s">
        <v>129</v>
      </c>
      <c r="D40" s="53" t="s">
        <v>130</v>
      </c>
      <c r="E40" s="53" t="s">
        <v>14</v>
      </c>
      <c r="F40" s="60" t="s">
        <v>131</v>
      </c>
      <c r="G40" s="56">
        <v>550</v>
      </c>
      <c r="H40" s="60">
        <v>559</v>
      </c>
      <c r="I40" s="58">
        <f>562+559</f>
        <v>1121</v>
      </c>
      <c r="J40" s="59">
        <f t="shared" si="1"/>
        <v>560.5</v>
      </c>
      <c r="K40" s="4">
        <v>37</v>
      </c>
    </row>
    <row r="41" spans="1:11" ht="12" customHeight="1">
      <c r="A41" s="4">
        <v>38</v>
      </c>
      <c r="B41" s="52">
        <v>211</v>
      </c>
      <c r="C41" s="53" t="s">
        <v>147</v>
      </c>
      <c r="D41" s="53" t="s">
        <v>148</v>
      </c>
      <c r="E41" s="53" t="s">
        <v>14</v>
      </c>
      <c r="F41" s="60" t="s">
        <v>149</v>
      </c>
      <c r="G41" s="60">
        <v>560</v>
      </c>
      <c r="H41" s="56">
        <v>558</v>
      </c>
      <c r="I41" s="58">
        <f>561+560</f>
        <v>1121</v>
      </c>
      <c r="J41" s="59">
        <f t="shared" si="1"/>
        <v>560.5</v>
      </c>
      <c r="K41" s="4">
        <v>38</v>
      </c>
    </row>
    <row r="42" spans="1:11" ht="12" customHeight="1">
      <c r="A42" s="4">
        <v>39</v>
      </c>
      <c r="B42" s="52">
        <v>233</v>
      </c>
      <c r="C42" s="53" t="s">
        <v>143</v>
      </c>
      <c r="D42" s="53" t="s">
        <v>144</v>
      </c>
      <c r="E42" s="53" t="s">
        <v>10</v>
      </c>
      <c r="F42" s="60" t="s">
        <v>142</v>
      </c>
      <c r="G42" s="56">
        <v>544</v>
      </c>
      <c r="H42" s="60">
        <v>558</v>
      </c>
      <c r="I42" s="58">
        <f>562+558</f>
        <v>1120</v>
      </c>
      <c r="J42" s="59">
        <f t="shared" si="1"/>
        <v>560</v>
      </c>
      <c r="K42" s="4">
        <v>39</v>
      </c>
    </row>
    <row r="43" spans="1:11" ht="12" customHeight="1">
      <c r="A43" s="4">
        <v>40</v>
      </c>
      <c r="B43" s="52">
        <v>167</v>
      </c>
      <c r="C43" s="53" t="s">
        <v>153</v>
      </c>
      <c r="D43" s="53" t="s">
        <v>154</v>
      </c>
      <c r="E43" s="53" t="s">
        <v>155</v>
      </c>
      <c r="F43" s="60" t="s">
        <v>156</v>
      </c>
      <c r="G43" s="60">
        <v>553</v>
      </c>
      <c r="H43" s="56">
        <v>536</v>
      </c>
      <c r="I43" s="58">
        <f>561+553</f>
        <v>1114</v>
      </c>
      <c r="J43" s="59">
        <f t="shared" si="1"/>
        <v>557</v>
      </c>
      <c r="K43" s="4">
        <v>40</v>
      </c>
    </row>
    <row r="44" spans="1:11" ht="12" customHeight="1">
      <c r="A44" s="4">
        <v>41</v>
      </c>
      <c r="B44" s="52"/>
      <c r="C44" s="53" t="s">
        <v>12</v>
      </c>
      <c r="D44" s="53" t="s">
        <v>13</v>
      </c>
      <c r="E44" s="53" t="s">
        <v>14</v>
      </c>
      <c r="F44" s="60" t="s">
        <v>15</v>
      </c>
      <c r="G44" s="6"/>
      <c r="H44" s="6"/>
      <c r="I44" s="58"/>
      <c r="J44" s="59"/>
      <c r="K44" s="4">
        <v>41</v>
      </c>
    </row>
    <row r="45" spans="1:11" ht="12" customHeight="1">
      <c r="A45" s="4">
        <v>42</v>
      </c>
      <c r="B45" s="52"/>
      <c r="C45" s="53" t="s">
        <v>56</v>
      </c>
      <c r="D45" s="53" t="s">
        <v>57</v>
      </c>
      <c r="E45" s="53" t="s">
        <v>51</v>
      </c>
      <c r="F45" s="60" t="s">
        <v>58</v>
      </c>
      <c r="G45" s="6"/>
      <c r="H45" s="6"/>
      <c r="I45" s="58"/>
      <c r="J45" s="59"/>
      <c r="K45" s="4">
        <v>42</v>
      </c>
    </row>
    <row r="46" spans="1:11" ht="12" customHeight="1">
      <c r="A46" s="4">
        <v>43</v>
      </c>
      <c r="B46" s="52"/>
      <c r="C46" s="53" t="s">
        <v>74</v>
      </c>
      <c r="D46" s="53" t="s">
        <v>75</v>
      </c>
      <c r="E46" s="53" t="s">
        <v>14</v>
      </c>
      <c r="F46" s="60" t="s">
        <v>76</v>
      </c>
      <c r="G46" s="6"/>
      <c r="H46" s="6"/>
      <c r="I46" s="58"/>
      <c r="J46" s="59"/>
      <c r="K46" s="4">
        <v>43</v>
      </c>
    </row>
    <row r="47" spans="1:11" ht="12" customHeight="1">
      <c r="A47" s="4">
        <v>44</v>
      </c>
      <c r="B47" s="52"/>
      <c r="C47" s="53" t="s">
        <v>112</v>
      </c>
      <c r="D47" s="53" t="s">
        <v>113</v>
      </c>
      <c r="E47" s="53" t="s">
        <v>14</v>
      </c>
      <c r="F47" s="60" t="s">
        <v>114</v>
      </c>
      <c r="G47" s="6"/>
      <c r="H47" s="6"/>
      <c r="I47" s="58"/>
      <c r="J47" s="59"/>
      <c r="K47" s="4">
        <v>44</v>
      </c>
    </row>
    <row r="48" spans="1:11" ht="12" customHeight="1">
      <c r="A48" s="4">
        <v>45</v>
      </c>
      <c r="B48" s="52"/>
      <c r="C48" s="53" t="s">
        <v>115</v>
      </c>
      <c r="D48" s="53" t="s">
        <v>116</v>
      </c>
      <c r="E48" s="53" t="s">
        <v>42</v>
      </c>
      <c r="F48" s="60" t="s">
        <v>114</v>
      </c>
      <c r="G48" s="6"/>
      <c r="H48" s="5"/>
      <c r="I48" s="58"/>
      <c r="J48" s="59"/>
      <c r="K48" s="4">
        <v>45</v>
      </c>
    </row>
    <row r="49" spans="1:11" ht="12" customHeight="1">
      <c r="A49" s="4">
        <v>46</v>
      </c>
      <c r="B49" s="52"/>
      <c r="C49" s="53" t="s">
        <v>123</v>
      </c>
      <c r="D49" s="53" t="s">
        <v>124</v>
      </c>
      <c r="E49" s="53" t="s">
        <v>10</v>
      </c>
      <c r="F49" s="60" t="s">
        <v>125</v>
      </c>
      <c r="G49" s="6"/>
      <c r="H49" s="5"/>
      <c r="I49" s="58"/>
      <c r="J49" s="59"/>
      <c r="K49" s="4">
        <v>46</v>
      </c>
    </row>
    <row r="50" spans="1:11" ht="12" customHeight="1">
      <c r="A50" s="4">
        <v>47</v>
      </c>
      <c r="B50" s="52"/>
      <c r="C50" s="53" t="s">
        <v>132</v>
      </c>
      <c r="D50" s="53" t="s">
        <v>133</v>
      </c>
      <c r="E50" s="53" t="s">
        <v>14</v>
      </c>
      <c r="F50" s="60" t="s">
        <v>134</v>
      </c>
      <c r="G50" s="6"/>
      <c r="H50" s="5"/>
      <c r="I50" s="58"/>
      <c r="J50" s="59"/>
      <c r="K50" s="4">
        <v>47</v>
      </c>
    </row>
    <row r="51" spans="1:11" ht="12" customHeight="1">
      <c r="A51" s="4">
        <v>48</v>
      </c>
      <c r="B51" s="52"/>
      <c r="C51" s="53" t="s">
        <v>135</v>
      </c>
      <c r="D51" s="53" t="s">
        <v>136</v>
      </c>
      <c r="E51" s="53" t="s">
        <v>14</v>
      </c>
      <c r="F51" s="60" t="s">
        <v>134</v>
      </c>
      <c r="G51" s="6"/>
      <c r="H51" s="5"/>
      <c r="I51" s="58"/>
      <c r="J51" s="59"/>
      <c r="K51" s="4">
        <v>48</v>
      </c>
    </row>
    <row r="52" spans="1:11" ht="12" customHeight="1">
      <c r="A52" s="4">
        <v>49</v>
      </c>
      <c r="B52" s="52"/>
      <c r="C52" s="53" t="s">
        <v>140</v>
      </c>
      <c r="D52" s="53" t="s">
        <v>141</v>
      </c>
      <c r="E52" s="53" t="s">
        <v>51</v>
      </c>
      <c r="F52" s="60" t="s">
        <v>142</v>
      </c>
      <c r="G52" s="6"/>
      <c r="H52" s="5"/>
      <c r="I52" s="58"/>
      <c r="J52" s="59"/>
      <c r="K52" s="4">
        <v>49</v>
      </c>
    </row>
    <row r="53" spans="1:11" ht="12" customHeight="1">
      <c r="A53" s="4">
        <v>50</v>
      </c>
      <c r="B53" s="52"/>
      <c r="C53" s="53" t="s">
        <v>145</v>
      </c>
      <c r="D53" s="54">
        <v>39131</v>
      </c>
      <c r="E53" s="53" t="s">
        <v>14</v>
      </c>
      <c r="F53" s="60" t="s">
        <v>146</v>
      </c>
      <c r="G53" s="6"/>
      <c r="H53" s="5"/>
      <c r="I53" s="58"/>
      <c r="J53" s="59"/>
      <c r="K53" s="4">
        <v>50</v>
      </c>
    </row>
    <row r="54" spans="1:11">
      <c r="F54" s="55"/>
      <c r="G54" s="55"/>
    </row>
  </sheetData>
  <sortState ref="A4:J53">
    <sortCondition descending="1" ref="J4:J53"/>
  </sortState>
  <mergeCells count="2">
    <mergeCell ref="A1:K1"/>
    <mergeCell ref="A2:K2"/>
  </mergeCells>
  <pageMargins left="0.2" right="0.19" top="0.2" bottom="0.2" header="0.3" footer="0.2"/>
  <pageSetup paperSize="9" orientation="landscape" verticalDpi="0" r:id="rId1"/>
  <ignoredErrors>
    <ignoredError sqref="I10 J12 J17 J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>
      <selection activeCell="L8" sqref="L8"/>
    </sheetView>
  </sheetViews>
  <sheetFormatPr defaultRowHeight="12.75"/>
  <cols>
    <col min="1" max="1" width="8.1640625" customWidth="1"/>
    <col min="2" max="2" width="9.5" customWidth="1"/>
    <col min="3" max="3" width="35.5" customWidth="1"/>
    <col min="4" max="4" width="15.6640625" customWidth="1"/>
    <col min="5" max="5" width="8.5" customWidth="1"/>
    <col min="6" max="6" width="9" customWidth="1"/>
    <col min="7" max="7" width="11.83203125" customWidth="1"/>
    <col min="8" max="8" width="11.1640625" customWidth="1"/>
    <col min="9" max="9" width="14.1640625" customWidth="1"/>
    <col min="10" max="11" width="11.5" customWidth="1"/>
  </cols>
  <sheetData>
    <row r="1" spans="1:15" ht="11.25" customHeight="1">
      <c r="A1" s="94" t="s">
        <v>581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5" ht="11.25" customHeight="1">
      <c r="A2" s="97" t="s">
        <v>157</v>
      </c>
      <c r="B2" s="95"/>
      <c r="C2" s="95"/>
      <c r="D2" s="95"/>
      <c r="E2" s="95"/>
      <c r="F2" s="95"/>
      <c r="G2" s="95"/>
      <c r="H2" s="95"/>
      <c r="I2" s="95"/>
      <c r="J2" s="98"/>
      <c r="K2" s="96"/>
    </row>
    <row r="3" spans="1:15" ht="33" customHeight="1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162</v>
      </c>
      <c r="F3" s="16" t="s">
        <v>582</v>
      </c>
      <c r="G3" s="1" t="s">
        <v>576</v>
      </c>
      <c r="H3" s="1" t="s">
        <v>577</v>
      </c>
      <c r="I3" s="14" t="s">
        <v>580</v>
      </c>
      <c r="J3" s="15" t="s">
        <v>579</v>
      </c>
      <c r="K3" s="7" t="s">
        <v>164</v>
      </c>
    </row>
    <row r="4" spans="1:15" ht="11.25" customHeight="1">
      <c r="A4" s="8">
        <v>1</v>
      </c>
      <c r="B4" s="29">
        <v>88</v>
      </c>
      <c r="C4" s="30" t="s">
        <v>250</v>
      </c>
      <c r="D4" s="31" t="s">
        <v>251</v>
      </c>
      <c r="E4" s="31" t="s">
        <v>179</v>
      </c>
      <c r="F4" s="21" t="s">
        <v>252</v>
      </c>
      <c r="G4" s="27">
        <v>627.20000000000005</v>
      </c>
      <c r="H4" s="26">
        <v>628.29999999999995</v>
      </c>
      <c r="I4" s="33">
        <f>627.2+628.3</f>
        <v>1255.5</v>
      </c>
      <c r="J4" s="36">
        <f t="shared" ref="J4:J47" si="0">AVERAGE(I4/2)</f>
        <v>627.75</v>
      </c>
      <c r="K4" s="25" t="s">
        <v>584</v>
      </c>
      <c r="O4" s="13"/>
    </row>
    <row r="5" spans="1:15" ht="11.25" customHeight="1">
      <c r="A5" s="8">
        <v>2</v>
      </c>
      <c r="B5" s="29">
        <v>67</v>
      </c>
      <c r="C5" s="30" t="s">
        <v>165</v>
      </c>
      <c r="D5" s="31" t="s">
        <v>166</v>
      </c>
      <c r="E5" s="31" t="s">
        <v>167</v>
      </c>
      <c r="F5" s="26" t="s">
        <v>168</v>
      </c>
      <c r="G5" s="20">
        <v>624.5</v>
      </c>
      <c r="H5" s="26">
        <v>625.20000000000005</v>
      </c>
      <c r="I5" s="33">
        <f>625.2+629.4</f>
        <v>1254.5999999999999</v>
      </c>
      <c r="J5" s="36">
        <f t="shared" si="0"/>
        <v>627.29999999999995</v>
      </c>
      <c r="K5" s="25" t="s">
        <v>585</v>
      </c>
    </row>
    <row r="6" spans="1:15" ht="11.25" customHeight="1">
      <c r="A6" s="8">
        <v>3</v>
      </c>
      <c r="B6" s="29">
        <v>187</v>
      </c>
      <c r="C6" s="30" t="s">
        <v>200</v>
      </c>
      <c r="D6" s="31" t="s">
        <v>201</v>
      </c>
      <c r="E6" s="31" t="s">
        <v>186</v>
      </c>
      <c r="F6" s="21" t="s">
        <v>202</v>
      </c>
      <c r="G6" s="27">
        <v>628.9</v>
      </c>
      <c r="H6" s="26">
        <v>625.29999999999995</v>
      </c>
      <c r="I6" s="33">
        <f>628.9+625.3</f>
        <v>1254.1999999999998</v>
      </c>
      <c r="J6" s="36">
        <f t="shared" si="0"/>
        <v>627.09999999999991</v>
      </c>
      <c r="K6" s="25" t="s">
        <v>586</v>
      </c>
    </row>
    <row r="7" spans="1:15" ht="11.25" customHeight="1">
      <c r="A7" s="8">
        <v>4</v>
      </c>
      <c r="B7" s="29">
        <v>200</v>
      </c>
      <c r="C7" s="30" t="s">
        <v>169</v>
      </c>
      <c r="D7" s="31" t="s">
        <v>170</v>
      </c>
      <c r="E7" s="31" t="s">
        <v>171</v>
      </c>
      <c r="F7" s="21" t="s">
        <v>172</v>
      </c>
      <c r="G7" s="35">
        <v>627</v>
      </c>
      <c r="H7" s="26">
        <v>627.1</v>
      </c>
      <c r="I7" s="33">
        <f>627+627.1</f>
        <v>1254.0999999999999</v>
      </c>
      <c r="J7" s="36">
        <f t="shared" si="0"/>
        <v>627.04999999999995</v>
      </c>
      <c r="K7" s="25" t="s">
        <v>587</v>
      </c>
    </row>
    <row r="8" spans="1:15" ht="11.25" customHeight="1">
      <c r="A8" s="8">
        <v>5</v>
      </c>
      <c r="B8" s="29">
        <v>42</v>
      </c>
      <c r="C8" s="30" t="s">
        <v>218</v>
      </c>
      <c r="D8" s="31" t="s">
        <v>219</v>
      </c>
      <c r="E8" s="31" t="s">
        <v>220</v>
      </c>
      <c r="F8" s="21" t="s">
        <v>221</v>
      </c>
      <c r="G8" s="27">
        <v>627.5</v>
      </c>
      <c r="H8" s="26">
        <v>625.20000000000005</v>
      </c>
      <c r="I8" s="33">
        <f>627.5+625.2</f>
        <v>1252.7</v>
      </c>
      <c r="J8" s="36">
        <f t="shared" si="0"/>
        <v>626.35</v>
      </c>
      <c r="K8" s="25" t="s">
        <v>588</v>
      </c>
    </row>
    <row r="9" spans="1:15" ht="11.25" customHeight="1">
      <c r="A9" s="8">
        <v>6</v>
      </c>
      <c r="B9" s="29">
        <v>10</v>
      </c>
      <c r="C9" s="30" t="s">
        <v>184</v>
      </c>
      <c r="D9" s="31" t="s">
        <v>185</v>
      </c>
      <c r="E9" s="31" t="s">
        <v>186</v>
      </c>
      <c r="F9" s="21" t="s">
        <v>187</v>
      </c>
      <c r="G9" s="27">
        <v>625.70000000000005</v>
      </c>
      <c r="H9" s="26">
        <v>626.6</v>
      </c>
      <c r="I9" s="33">
        <f>625.7+626.6</f>
        <v>1252.3000000000002</v>
      </c>
      <c r="J9" s="36">
        <f t="shared" si="0"/>
        <v>626.15000000000009</v>
      </c>
      <c r="K9" s="25" t="s">
        <v>589</v>
      </c>
    </row>
    <row r="10" spans="1:15" ht="11.25" customHeight="1">
      <c r="A10" s="8">
        <v>7</v>
      </c>
      <c r="B10" s="29">
        <v>149</v>
      </c>
      <c r="C10" s="30" t="s">
        <v>177</v>
      </c>
      <c r="D10" s="31" t="s">
        <v>178</v>
      </c>
      <c r="E10" s="31" t="s">
        <v>179</v>
      </c>
      <c r="F10" s="26" t="s">
        <v>180</v>
      </c>
      <c r="G10" s="22">
        <v>623.1</v>
      </c>
      <c r="H10" s="26">
        <v>625.5</v>
      </c>
      <c r="I10" s="33">
        <f>625.5+624.8</f>
        <v>1250.3</v>
      </c>
      <c r="J10" s="36">
        <f t="shared" si="0"/>
        <v>625.15</v>
      </c>
      <c r="K10" s="25" t="s">
        <v>590</v>
      </c>
    </row>
    <row r="11" spans="1:15" ht="11.25" customHeight="1">
      <c r="A11" s="8">
        <v>8</v>
      </c>
      <c r="B11" s="29">
        <v>203</v>
      </c>
      <c r="C11" s="30" t="s">
        <v>173</v>
      </c>
      <c r="D11" s="31" t="s">
        <v>174</v>
      </c>
      <c r="E11" s="31" t="s">
        <v>175</v>
      </c>
      <c r="F11" s="26" t="s">
        <v>176</v>
      </c>
      <c r="G11" s="22">
        <v>619.1</v>
      </c>
      <c r="H11" s="26">
        <v>625.20000000000005</v>
      </c>
      <c r="I11" s="33">
        <f>625.2+625</f>
        <v>1250.2</v>
      </c>
      <c r="J11" s="36">
        <f t="shared" si="0"/>
        <v>625.1</v>
      </c>
      <c r="K11" s="25" t="s">
        <v>591</v>
      </c>
    </row>
    <row r="12" spans="1:15" ht="11.25" customHeight="1">
      <c r="A12" s="8">
        <v>9</v>
      </c>
      <c r="B12" s="29">
        <v>16</v>
      </c>
      <c r="C12" s="30" t="s">
        <v>278</v>
      </c>
      <c r="D12" s="31" t="s">
        <v>279</v>
      </c>
      <c r="E12" s="31" t="s">
        <v>255</v>
      </c>
      <c r="F12" s="21" t="s">
        <v>280</v>
      </c>
      <c r="G12" s="27">
        <v>625.20000000000005</v>
      </c>
      <c r="H12" s="26">
        <v>624</v>
      </c>
      <c r="I12" s="33">
        <f>625.2+624</f>
        <v>1249.2</v>
      </c>
      <c r="J12" s="36">
        <f t="shared" si="0"/>
        <v>624.6</v>
      </c>
      <c r="K12" s="8" t="s">
        <v>592</v>
      </c>
    </row>
    <row r="13" spans="1:15" ht="11.25" customHeight="1">
      <c r="A13" s="8">
        <v>10</v>
      </c>
      <c r="B13" s="29">
        <v>171</v>
      </c>
      <c r="C13" s="30" t="s">
        <v>239</v>
      </c>
      <c r="D13" s="32">
        <v>37869</v>
      </c>
      <c r="E13" s="31" t="s">
        <v>240</v>
      </c>
      <c r="F13" s="21" t="s">
        <v>238</v>
      </c>
      <c r="G13" s="27">
        <v>625.9</v>
      </c>
      <c r="H13" s="26">
        <v>622.29999999999995</v>
      </c>
      <c r="I13" s="33">
        <f>625.9+622.3</f>
        <v>1248.1999999999998</v>
      </c>
      <c r="J13" s="36">
        <f t="shared" si="0"/>
        <v>624.09999999999991</v>
      </c>
      <c r="K13" s="8" t="s">
        <v>593</v>
      </c>
    </row>
    <row r="14" spans="1:15" ht="11.25" customHeight="1">
      <c r="A14" s="8">
        <v>11</v>
      </c>
      <c r="B14" s="29">
        <v>221</v>
      </c>
      <c r="C14" s="30" t="s">
        <v>292</v>
      </c>
      <c r="D14" s="31" t="s">
        <v>293</v>
      </c>
      <c r="E14" s="31" t="s">
        <v>186</v>
      </c>
      <c r="F14" s="21" t="s">
        <v>291</v>
      </c>
      <c r="G14" s="27">
        <v>622.6</v>
      </c>
      <c r="H14" s="26">
        <v>625.4</v>
      </c>
      <c r="I14" s="33">
        <f>622.6+625.4</f>
        <v>1248</v>
      </c>
      <c r="J14" s="36">
        <f t="shared" si="0"/>
        <v>624</v>
      </c>
      <c r="K14" s="8">
        <v>11</v>
      </c>
    </row>
    <row r="15" spans="1:15" ht="11.25" customHeight="1">
      <c r="A15" s="8">
        <v>12</v>
      </c>
      <c r="B15" s="29">
        <v>246</v>
      </c>
      <c r="C15" s="30" t="s">
        <v>193</v>
      </c>
      <c r="D15" s="31" t="s">
        <v>194</v>
      </c>
      <c r="E15" s="31" t="s">
        <v>167</v>
      </c>
      <c r="F15" s="21" t="s">
        <v>195</v>
      </c>
      <c r="G15" s="27">
        <v>624.1</v>
      </c>
      <c r="H15" s="26">
        <v>623.6</v>
      </c>
      <c r="I15" s="33">
        <f>624.1+623.6</f>
        <v>1247.7</v>
      </c>
      <c r="J15" s="36">
        <f t="shared" si="0"/>
        <v>623.85</v>
      </c>
      <c r="K15" s="8">
        <v>12</v>
      </c>
    </row>
    <row r="16" spans="1:15" ht="11.25" customHeight="1">
      <c r="A16" s="8">
        <v>13</v>
      </c>
      <c r="B16" s="29">
        <v>61</v>
      </c>
      <c r="C16" s="30" t="s">
        <v>189</v>
      </c>
      <c r="D16" s="31" t="s">
        <v>190</v>
      </c>
      <c r="E16" s="31" t="s">
        <v>167</v>
      </c>
      <c r="F16" s="26" t="s">
        <v>191</v>
      </c>
      <c r="G16" s="22">
        <v>618.20000000000005</v>
      </c>
      <c r="H16" s="26">
        <v>623.9</v>
      </c>
      <c r="I16" s="33">
        <f>623.2+623.9</f>
        <v>1247.0999999999999</v>
      </c>
      <c r="J16" s="36">
        <f t="shared" si="0"/>
        <v>623.54999999999995</v>
      </c>
      <c r="K16" s="8">
        <v>13</v>
      </c>
    </row>
    <row r="17" spans="1:11" ht="11.25" customHeight="1">
      <c r="A17" s="8">
        <v>14</v>
      </c>
      <c r="B17" s="29">
        <v>241</v>
      </c>
      <c r="C17" s="30" t="s">
        <v>206</v>
      </c>
      <c r="D17" s="31" t="s">
        <v>207</v>
      </c>
      <c r="E17" s="31" t="s">
        <v>186</v>
      </c>
      <c r="F17" s="26" t="s">
        <v>205</v>
      </c>
      <c r="G17" s="23">
        <v>621</v>
      </c>
      <c r="H17" s="26">
        <v>625.20000000000005</v>
      </c>
      <c r="I17" s="33">
        <f>621.1+625.2</f>
        <v>1246.3000000000002</v>
      </c>
      <c r="J17" s="36">
        <f t="shared" si="0"/>
        <v>623.15000000000009</v>
      </c>
      <c r="K17" s="8">
        <v>14</v>
      </c>
    </row>
    <row r="18" spans="1:11" ht="11.25" customHeight="1">
      <c r="A18" s="8">
        <v>15</v>
      </c>
      <c r="B18" s="29">
        <v>72</v>
      </c>
      <c r="C18" s="30" t="s">
        <v>197</v>
      </c>
      <c r="D18" s="31" t="s">
        <v>198</v>
      </c>
      <c r="E18" s="31" t="s">
        <v>175</v>
      </c>
      <c r="F18" s="26" t="s">
        <v>199</v>
      </c>
      <c r="G18" s="27">
        <v>624.4</v>
      </c>
      <c r="H18" s="21">
        <v>621.4</v>
      </c>
      <c r="I18" s="33">
        <f>621.8+624.4</f>
        <v>1246.1999999999998</v>
      </c>
      <c r="J18" s="36">
        <f t="shared" si="0"/>
        <v>623.09999999999991</v>
      </c>
      <c r="K18" s="8">
        <v>15</v>
      </c>
    </row>
    <row r="19" spans="1:11" ht="11.25" customHeight="1">
      <c r="A19" s="8">
        <v>16</v>
      </c>
      <c r="B19" s="29">
        <v>213</v>
      </c>
      <c r="C19" s="30" t="s">
        <v>228</v>
      </c>
      <c r="D19" s="31" t="s">
        <v>229</v>
      </c>
      <c r="E19" s="31" t="s">
        <v>186</v>
      </c>
      <c r="F19" s="26" t="s">
        <v>230</v>
      </c>
      <c r="G19" s="23">
        <v>619</v>
      </c>
      <c r="H19" s="26">
        <v>625.1</v>
      </c>
      <c r="I19" s="33">
        <f>619.1+625.1</f>
        <v>1244.2</v>
      </c>
      <c r="J19" s="36">
        <f t="shared" si="0"/>
        <v>622.1</v>
      </c>
      <c r="K19" s="8">
        <v>16</v>
      </c>
    </row>
    <row r="20" spans="1:11" ht="11.25" customHeight="1">
      <c r="A20" s="8">
        <v>17</v>
      </c>
      <c r="B20" s="29">
        <v>17</v>
      </c>
      <c r="C20" s="30" t="s">
        <v>214</v>
      </c>
      <c r="D20" s="31" t="s">
        <v>215</v>
      </c>
      <c r="E20" s="31" t="s">
        <v>216</v>
      </c>
      <c r="F20" s="26" t="s">
        <v>217</v>
      </c>
      <c r="G20" s="35">
        <v>623</v>
      </c>
      <c r="H20" s="24">
        <v>617.29999999999995</v>
      </c>
      <c r="I20" s="33">
        <f>620.4+623</f>
        <v>1243.4000000000001</v>
      </c>
      <c r="J20" s="36">
        <f t="shared" si="0"/>
        <v>621.70000000000005</v>
      </c>
      <c r="K20" s="8">
        <v>17</v>
      </c>
    </row>
    <row r="21" spans="1:11" ht="11.25" customHeight="1">
      <c r="A21" s="8">
        <v>18</v>
      </c>
      <c r="B21" s="29">
        <v>48</v>
      </c>
      <c r="C21" s="30" t="s">
        <v>272</v>
      </c>
      <c r="D21" s="31" t="s">
        <v>273</v>
      </c>
      <c r="E21" s="31" t="s">
        <v>209</v>
      </c>
      <c r="F21" s="21" t="s">
        <v>274</v>
      </c>
      <c r="G21" s="27">
        <v>620.20000000000005</v>
      </c>
      <c r="H21" s="26">
        <v>622.6</v>
      </c>
      <c r="I21" s="33">
        <f>620.2+622.6</f>
        <v>1242.8000000000002</v>
      </c>
      <c r="J21" s="36">
        <f t="shared" si="0"/>
        <v>621.40000000000009</v>
      </c>
      <c r="K21" s="8">
        <v>18</v>
      </c>
    </row>
    <row r="22" spans="1:11" ht="11.25" customHeight="1">
      <c r="A22" s="8">
        <v>19</v>
      </c>
      <c r="B22" s="29">
        <v>131</v>
      </c>
      <c r="C22" s="30" t="s">
        <v>257</v>
      </c>
      <c r="D22" s="32">
        <v>38804</v>
      </c>
      <c r="E22" s="31" t="s">
        <v>209</v>
      </c>
      <c r="F22" s="21" t="s">
        <v>258</v>
      </c>
      <c r="G22" s="27">
        <v>620.5</v>
      </c>
      <c r="H22" s="26">
        <v>622.29999999999995</v>
      </c>
      <c r="I22" s="33">
        <f>620.5+622.3</f>
        <v>1242.8</v>
      </c>
      <c r="J22" s="36">
        <f t="shared" si="0"/>
        <v>621.4</v>
      </c>
      <c r="K22" s="8">
        <v>19</v>
      </c>
    </row>
    <row r="23" spans="1:11" ht="11.25" customHeight="1">
      <c r="A23" s="8">
        <v>20</v>
      </c>
      <c r="B23" s="29">
        <v>145</v>
      </c>
      <c r="C23" s="30" t="s">
        <v>181</v>
      </c>
      <c r="D23" s="31" t="s">
        <v>182</v>
      </c>
      <c r="E23" s="31" t="s">
        <v>179</v>
      </c>
      <c r="F23" s="26" t="s">
        <v>183</v>
      </c>
      <c r="G23" s="22">
        <v>616.6</v>
      </c>
      <c r="H23" s="26">
        <v>618.29999999999995</v>
      </c>
      <c r="I23" s="33">
        <f>618.3+623.9</f>
        <v>1242.1999999999998</v>
      </c>
      <c r="J23" s="36">
        <f t="shared" si="0"/>
        <v>621.09999999999991</v>
      </c>
      <c r="K23" s="8">
        <v>20</v>
      </c>
    </row>
    <row r="24" spans="1:11" ht="11.25" customHeight="1">
      <c r="A24" s="8">
        <v>21</v>
      </c>
      <c r="B24" s="29">
        <v>101</v>
      </c>
      <c r="C24" s="30" t="s">
        <v>203</v>
      </c>
      <c r="D24" s="31" t="s">
        <v>204</v>
      </c>
      <c r="E24" s="31" t="s">
        <v>186</v>
      </c>
      <c r="F24" s="26" t="s">
        <v>205</v>
      </c>
      <c r="G24" s="22">
        <v>618.79999999999995</v>
      </c>
      <c r="H24" s="26">
        <v>619.6</v>
      </c>
      <c r="I24" s="33">
        <f>619.6+621.1</f>
        <v>1240.7</v>
      </c>
      <c r="J24" s="36">
        <f t="shared" si="0"/>
        <v>620.35</v>
      </c>
      <c r="K24" s="8">
        <v>21</v>
      </c>
    </row>
    <row r="25" spans="1:11" ht="11.25" customHeight="1">
      <c r="A25" s="8">
        <v>22</v>
      </c>
      <c r="B25" s="29">
        <v>228</v>
      </c>
      <c r="C25" s="30" t="s">
        <v>211</v>
      </c>
      <c r="D25" s="31" t="s">
        <v>212</v>
      </c>
      <c r="E25" s="31" t="s">
        <v>186</v>
      </c>
      <c r="F25" s="26" t="s">
        <v>213</v>
      </c>
      <c r="G25" s="22">
        <v>610.20000000000005</v>
      </c>
      <c r="H25" s="26">
        <v>619.70000000000005</v>
      </c>
      <c r="I25" s="33">
        <f>620.6+619.7</f>
        <v>1240.3000000000002</v>
      </c>
      <c r="J25" s="36">
        <f t="shared" si="0"/>
        <v>620.15000000000009</v>
      </c>
      <c r="K25" s="8">
        <v>22</v>
      </c>
    </row>
    <row r="26" spans="1:11" ht="11.25" customHeight="1">
      <c r="A26" s="8">
        <v>23</v>
      </c>
      <c r="B26" s="29">
        <v>38</v>
      </c>
      <c r="C26" s="30" t="s">
        <v>247</v>
      </c>
      <c r="D26" s="31" t="s">
        <v>248</v>
      </c>
      <c r="E26" s="31" t="s">
        <v>249</v>
      </c>
      <c r="F26" s="26" t="s">
        <v>246</v>
      </c>
      <c r="G26" s="22">
        <v>614.4</v>
      </c>
      <c r="H26" s="26">
        <v>621.1</v>
      </c>
      <c r="I26" s="33">
        <f>618.4+621.1</f>
        <v>1239.5</v>
      </c>
      <c r="J26" s="36">
        <f t="shared" si="0"/>
        <v>619.75</v>
      </c>
      <c r="K26" s="8">
        <v>23</v>
      </c>
    </row>
    <row r="27" spans="1:11" ht="11.25" customHeight="1">
      <c r="A27" s="8">
        <v>24</v>
      </c>
      <c r="B27" s="29">
        <v>178</v>
      </c>
      <c r="C27" s="30" t="s">
        <v>244</v>
      </c>
      <c r="D27" s="31" t="s">
        <v>245</v>
      </c>
      <c r="E27" s="31" t="s">
        <v>209</v>
      </c>
      <c r="F27" s="21" t="s">
        <v>246</v>
      </c>
      <c r="G27" s="27">
        <v>619.9</v>
      </c>
      <c r="H27" s="26">
        <v>619.5</v>
      </c>
      <c r="I27" s="33">
        <f>619.9+619.5</f>
        <v>1239.4000000000001</v>
      </c>
      <c r="J27" s="36">
        <f t="shared" si="0"/>
        <v>619.70000000000005</v>
      </c>
      <c r="K27" s="8">
        <v>24</v>
      </c>
    </row>
    <row r="28" spans="1:11" ht="11.25" customHeight="1">
      <c r="A28" s="8">
        <v>25</v>
      </c>
      <c r="B28" s="29">
        <v>35</v>
      </c>
      <c r="C28" s="30" t="s">
        <v>234</v>
      </c>
      <c r="D28" s="31" t="s">
        <v>235</v>
      </c>
      <c r="E28" s="31" t="s">
        <v>209</v>
      </c>
      <c r="F28" s="26" t="s">
        <v>233</v>
      </c>
      <c r="G28" s="22">
        <v>615.79999999999995</v>
      </c>
      <c r="H28" s="26">
        <v>620.5</v>
      </c>
      <c r="I28" s="34">
        <f>618.7+620.5</f>
        <v>1239.2</v>
      </c>
      <c r="J28" s="36">
        <f t="shared" si="0"/>
        <v>619.6</v>
      </c>
      <c r="K28" s="8">
        <v>25</v>
      </c>
    </row>
    <row r="29" spans="1:11" ht="11.25" customHeight="1">
      <c r="A29" s="8">
        <v>26</v>
      </c>
      <c r="B29" s="29">
        <v>180</v>
      </c>
      <c r="C29" s="30" t="s">
        <v>307</v>
      </c>
      <c r="D29" s="31" t="s">
        <v>308</v>
      </c>
      <c r="E29" s="31" t="s">
        <v>309</v>
      </c>
      <c r="F29" s="21" t="s">
        <v>310</v>
      </c>
      <c r="G29" s="27">
        <v>620.29999999999995</v>
      </c>
      <c r="H29" s="26">
        <v>618.79999999999995</v>
      </c>
      <c r="I29" s="33">
        <f>620.3+618.8</f>
        <v>1239.0999999999999</v>
      </c>
      <c r="J29" s="36">
        <f t="shared" si="0"/>
        <v>619.54999999999995</v>
      </c>
      <c r="K29" s="8">
        <v>26</v>
      </c>
    </row>
    <row r="30" spans="1:11" ht="11.25" customHeight="1">
      <c r="A30" s="8">
        <v>27</v>
      </c>
      <c r="B30" s="29">
        <v>79</v>
      </c>
      <c r="C30" s="30" t="s">
        <v>231</v>
      </c>
      <c r="D30" s="31" t="s">
        <v>232</v>
      </c>
      <c r="E30" s="31" t="s">
        <v>209</v>
      </c>
      <c r="F30" s="26" t="s">
        <v>233</v>
      </c>
      <c r="G30" s="22">
        <v>617.5</v>
      </c>
      <c r="H30" s="26">
        <v>619.79999999999995</v>
      </c>
      <c r="I30" s="33">
        <f>618.7+619.8</f>
        <v>1238.5</v>
      </c>
      <c r="J30" s="36">
        <f t="shared" si="0"/>
        <v>619.25</v>
      </c>
      <c r="K30" s="8">
        <v>27</v>
      </c>
    </row>
    <row r="31" spans="1:11" ht="11.25" customHeight="1">
      <c r="A31" s="8">
        <v>28</v>
      </c>
      <c r="B31" s="29">
        <v>212</v>
      </c>
      <c r="C31" s="30" t="s">
        <v>222</v>
      </c>
      <c r="D31" s="31" t="s">
        <v>223</v>
      </c>
      <c r="E31" s="31" t="s">
        <v>209</v>
      </c>
      <c r="F31" s="26" t="s">
        <v>224</v>
      </c>
      <c r="G31" s="22">
        <v>613.1</v>
      </c>
      <c r="H31" s="26">
        <v>618.1</v>
      </c>
      <c r="I31" s="33">
        <f>620.1+618.1</f>
        <v>1238.2</v>
      </c>
      <c r="J31" s="36">
        <f t="shared" si="0"/>
        <v>619.1</v>
      </c>
      <c r="K31" s="8">
        <v>28</v>
      </c>
    </row>
    <row r="32" spans="1:11" ht="11.25" customHeight="1">
      <c r="A32" s="8">
        <v>29</v>
      </c>
      <c r="B32" s="29">
        <v>117</v>
      </c>
      <c r="C32" s="30" t="s">
        <v>241</v>
      </c>
      <c r="D32" s="31" t="s">
        <v>242</v>
      </c>
      <c r="E32" s="31" t="s">
        <v>186</v>
      </c>
      <c r="F32" s="26" t="s">
        <v>243</v>
      </c>
      <c r="G32" s="27">
        <v>618.6</v>
      </c>
      <c r="H32" s="21">
        <v>611.6</v>
      </c>
      <c r="I32" s="33">
        <f>618.5+618.6</f>
        <v>1237.0999999999999</v>
      </c>
      <c r="J32" s="36">
        <f t="shared" si="0"/>
        <v>618.54999999999995</v>
      </c>
      <c r="K32" s="8">
        <v>29</v>
      </c>
    </row>
    <row r="33" spans="1:11" ht="11.25" customHeight="1">
      <c r="A33" s="8">
        <v>30</v>
      </c>
      <c r="B33" s="29">
        <v>193</v>
      </c>
      <c r="C33" s="30" t="s">
        <v>302</v>
      </c>
      <c r="D33" s="31" t="s">
        <v>303</v>
      </c>
      <c r="E33" s="31" t="s">
        <v>209</v>
      </c>
      <c r="F33" s="21" t="s">
        <v>304</v>
      </c>
      <c r="G33" s="27">
        <v>616.6</v>
      </c>
      <c r="H33" s="26">
        <v>619.9</v>
      </c>
      <c r="I33" s="33">
        <f>616.6+619.9</f>
        <v>1236.5</v>
      </c>
      <c r="J33" s="36">
        <f t="shared" si="0"/>
        <v>618.25</v>
      </c>
      <c r="K33" s="8">
        <v>30</v>
      </c>
    </row>
    <row r="34" spans="1:11" ht="11.25" customHeight="1">
      <c r="A34" s="8">
        <v>31</v>
      </c>
      <c r="B34" s="29">
        <v>69</v>
      </c>
      <c r="C34" s="30" t="s">
        <v>275</v>
      </c>
      <c r="D34" s="31" t="s">
        <v>276</v>
      </c>
      <c r="E34" s="31" t="s">
        <v>209</v>
      </c>
      <c r="F34" s="26" t="s">
        <v>277</v>
      </c>
      <c r="G34" s="22">
        <v>616.1</v>
      </c>
      <c r="H34" s="26">
        <v>617.79999999999995</v>
      </c>
      <c r="I34" s="33">
        <f>617.1+617.8</f>
        <v>1234.9000000000001</v>
      </c>
      <c r="J34" s="36">
        <f t="shared" si="0"/>
        <v>617.45000000000005</v>
      </c>
      <c r="K34" s="8">
        <v>31</v>
      </c>
    </row>
    <row r="35" spans="1:11" ht="11.25" customHeight="1">
      <c r="A35" s="8">
        <v>32</v>
      </c>
      <c r="B35" s="29">
        <v>183</v>
      </c>
      <c r="C35" s="30" t="s">
        <v>317</v>
      </c>
      <c r="D35" s="31" t="s">
        <v>318</v>
      </c>
      <c r="E35" s="31" t="s">
        <v>179</v>
      </c>
      <c r="F35" s="21" t="s">
        <v>316</v>
      </c>
      <c r="G35" s="27">
        <v>616.1</v>
      </c>
      <c r="H35" s="26">
        <v>618.70000000000005</v>
      </c>
      <c r="I35" s="33">
        <f>616.1+618.7</f>
        <v>1234.8000000000002</v>
      </c>
      <c r="J35" s="36">
        <f t="shared" si="0"/>
        <v>617.40000000000009</v>
      </c>
      <c r="K35" s="8">
        <v>32</v>
      </c>
    </row>
    <row r="36" spans="1:11" ht="11.25" customHeight="1">
      <c r="A36" s="8">
        <v>33</v>
      </c>
      <c r="B36" s="29">
        <v>162</v>
      </c>
      <c r="C36" s="30" t="s">
        <v>265</v>
      </c>
      <c r="D36" s="32">
        <v>38344</v>
      </c>
      <c r="E36" s="31" t="s">
        <v>209</v>
      </c>
      <c r="F36" s="26" t="s">
        <v>266</v>
      </c>
      <c r="G36" s="22">
        <v>615.4</v>
      </c>
      <c r="H36" s="26">
        <v>616.9</v>
      </c>
      <c r="I36" s="33">
        <f>617.5+616.9</f>
        <v>1234.4000000000001</v>
      </c>
      <c r="J36" s="36">
        <f t="shared" si="0"/>
        <v>617.20000000000005</v>
      </c>
      <c r="K36" s="8">
        <v>33</v>
      </c>
    </row>
    <row r="37" spans="1:11" ht="11.25" customHeight="1">
      <c r="A37" s="8">
        <v>34</v>
      </c>
      <c r="B37" s="29">
        <v>186</v>
      </c>
      <c r="C37" s="30" t="s">
        <v>285</v>
      </c>
      <c r="D37" s="31" t="s">
        <v>286</v>
      </c>
      <c r="E37" s="31" t="s">
        <v>283</v>
      </c>
      <c r="F37" s="26" t="s">
        <v>287</v>
      </c>
      <c r="G37" s="27">
        <v>617.6</v>
      </c>
      <c r="H37" s="21">
        <v>613.4</v>
      </c>
      <c r="I37" s="33">
        <f>616.6+617.6</f>
        <v>1234.2</v>
      </c>
      <c r="J37" s="36">
        <f t="shared" si="0"/>
        <v>617.1</v>
      </c>
      <c r="K37" s="8">
        <v>34</v>
      </c>
    </row>
    <row r="38" spans="1:11" ht="11.25" customHeight="1">
      <c r="A38" s="8">
        <v>35</v>
      </c>
      <c r="B38" s="29">
        <v>219</v>
      </c>
      <c r="C38" s="30" t="s">
        <v>267</v>
      </c>
      <c r="D38" s="31" t="s">
        <v>268</v>
      </c>
      <c r="E38" s="31" t="s">
        <v>209</v>
      </c>
      <c r="F38" s="26" t="s">
        <v>266</v>
      </c>
      <c r="G38" s="27">
        <v>616.5</v>
      </c>
      <c r="H38" s="21">
        <v>614.79999999999995</v>
      </c>
      <c r="I38" s="34">
        <f>617.5+616.5</f>
        <v>1234</v>
      </c>
      <c r="J38" s="36">
        <f t="shared" si="0"/>
        <v>617</v>
      </c>
      <c r="K38" s="8">
        <v>35</v>
      </c>
    </row>
    <row r="39" spans="1:11" ht="11.25" customHeight="1">
      <c r="A39" s="8">
        <v>36</v>
      </c>
      <c r="B39" s="29">
        <v>175</v>
      </c>
      <c r="C39" s="30" t="s">
        <v>281</v>
      </c>
      <c r="D39" s="31" t="s">
        <v>282</v>
      </c>
      <c r="E39" s="31" t="s">
        <v>283</v>
      </c>
      <c r="F39" s="26" t="s">
        <v>284</v>
      </c>
      <c r="G39" s="22">
        <v>612.79999999999995</v>
      </c>
      <c r="H39" s="26">
        <v>616.70000000000005</v>
      </c>
      <c r="I39" s="33">
        <f>616.7+616.7</f>
        <v>1233.4000000000001</v>
      </c>
      <c r="J39" s="36">
        <f t="shared" si="0"/>
        <v>616.70000000000005</v>
      </c>
      <c r="K39" s="8">
        <v>36</v>
      </c>
    </row>
    <row r="40" spans="1:11" ht="11.25" customHeight="1">
      <c r="A40" s="8">
        <v>37</v>
      </c>
      <c r="B40" s="29">
        <v>12</v>
      </c>
      <c r="C40" s="30" t="s">
        <v>300</v>
      </c>
      <c r="D40" s="31" t="s">
        <v>301</v>
      </c>
      <c r="E40" s="31" t="s">
        <v>186</v>
      </c>
      <c r="F40" s="26" t="s">
        <v>299</v>
      </c>
      <c r="G40" s="27">
        <v>617.4</v>
      </c>
      <c r="H40" s="21">
        <v>615.70000000000005</v>
      </c>
      <c r="I40" s="33">
        <f>615.8+617.4</f>
        <v>1233.1999999999998</v>
      </c>
      <c r="J40" s="36">
        <f t="shared" si="0"/>
        <v>616.59999999999991</v>
      </c>
      <c r="K40" s="8">
        <v>37</v>
      </c>
    </row>
    <row r="41" spans="1:11" ht="11.25" customHeight="1">
      <c r="A41" s="8">
        <v>38</v>
      </c>
      <c r="B41" s="29">
        <v>81</v>
      </c>
      <c r="C41" s="30" t="s">
        <v>259</v>
      </c>
      <c r="D41" s="31" t="s">
        <v>260</v>
      </c>
      <c r="E41" s="31" t="s">
        <v>179</v>
      </c>
      <c r="F41" s="26" t="s">
        <v>261</v>
      </c>
      <c r="G41" s="27">
        <v>613.5</v>
      </c>
      <c r="H41" s="21">
        <v>608.4</v>
      </c>
      <c r="I41" s="33">
        <f>617.6+613.5</f>
        <v>1231.0999999999999</v>
      </c>
      <c r="J41" s="36">
        <f t="shared" si="0"/>
        <v>615.54999999999995</v>
      </c>
      <c r="K41" s="8">
        <v>38</v>
      </c>
    </row>
    <row r="42" spans="1:11" ht="11.25" customHeight="1">
      <c r="A42" s="8">
        <v>39</v>
      </c>
      <c r="B42" s="29">
        <v>234</v>
      </c>
      <c r="C42" s="30" t="s">
        <v>297</v>
      </c>
      <c r="D42" s="31" t="s">
        <v>298</v>
      </c>
      <c r="E42" s="31" t="s">
        <v>167</v>
      </c>
      <c r="F42" s="26" t="s">
        <v>299</v>
      </c>
      <c r="G42" s="27">
        <v>615.20000000000005</v>
      </c>
      <c r="H42" s="21">
        <v>614.9</v>
      </c>
      <c r="I42" s="37">
        <f>615.8+615.2</f>
        <v>1231</v>
      </c>
      <c r="J42" s="36">
        <f t="shared" si="0"/>
        <v>615.5</v>
      </c>
      <c r="K42" s="8">
        <v>39</v>
      </c>
    </row>
    <row r="43" spans="1:11" ht="11.25" customHeight="1">
      <c r="A43" s="8">
        <v>40</v>
      </c>
      <c r="B43" s="29">
        <v>143</v>
      </c>
      <c r="C43" s="30" t="s">
        <v>314</v>
      </c>
      <c r="D43" s="31" t="s">
        <v>315</v>
      </c>
      <c r="E43" s="31" t="s">
        <v>240</v>
      </c>
      <c r="F43" s="26" t="s">
        <v>316</v>
      </c>
      <c r="G43" s="22">
        <v>610.1</v>
      </c>
      <c r="H43" s="26">
        <v>613.6</v>
      </c>
      <c r="I43" s="33">
        <f>615+613.6</f>
        <v>1228.5999999999999</v>
      </c>
      <c r="J43" s="36">
        <f t="shared" si="0"/>
        <v>614.29999999999995</v>
      </c>
      <c r="K43" s="8">
        <v>40</v>
      </c>
    </row>
    <row r="44" spans="1:11" ht="11.25" customHeight="1">
      <c r="A44" s="8">
        <v>41</v>
      </c>
      <c r="B44" s="29">
        <v>9</v>
      </c>
      <c r="C44" s="30" t="s">
        <v>294</v>
      </c>
      <c r="D44" s="31" t="s">
        <v>295</v>
      </c>
      <c r="E44" s="31" t="s">
        <v>186</v>
      </c>
      <c r="F44" s="26" t="s">
        <v>296</v>
      </c>
      <c r="G44" s="22">
        <v>604.20000000000005</v>
      </c>
      <c r="H44" s="26">
        <v>611.1</v>
      </c>
      <c r="I44" s="33">
        <f>616.1+611.1</f>
        <v>1227.2</v>
      </c>
      <c r="J44" s="36">
        <f t="shared" si="0"/>
        <v>613.6</v>
      </c>
      <c r="K44" s="8">
        <v>41</v>
      </c>
    </row>
    <row r="45" spans="1:11" ht="11.25" customHeight="1">
      <c r="A45" s="8">
        <v>42</v>
      </c>
      <c r="B45" s="29">
        <v>11</v>
      </c>
      <c r="C45" s="30" t="s">
        <v>305</v>
      </c>
      <c r="D45" s="31" t="s">
        <v>306</v>
      </c>
      <c r="E45" s="31" t="s">
        <v>175</v>
      </c>
      <c r="F45" s="26" t="s">
        <v>304</v>
      </c>
      <c r="G45" s="22">
        <v>609.6</v>
      </c>
      <c r="H45" s="26">
        <v>611.1</v>
      </c>
      <c r="I45" s="33">
        <f>615.5+611.1</f>
        <v>1226.5999999999999</v>
      </c>
      <c r="J45" s="36">
        <f t="shared" si="0"/>
        <v>613.29999999999995</v>
      </c>
      <c r="K45" s="8">
        <v>42</v>
      </c>
    </row>
    <row r="46" spans="1:11" ht="11.25" customHeight="1">
      <c r="A46" s="8">
        <v>43</v>
      </c>
      <c r="B46" s="29">
        <v>220</v>
      </c>
      <c r="C46" s="30" t="s">
        <v>288</v>
      </c>
      <c r="D46" s="31" t="s">
        <v>289</v>
      </c>
      <c r="E46" s="31" t="s">
        <v>290</v>
      </c>
      <c r="F46" s="26" t="s">
        <v>291</v>
      </c>
      <c r="G46" s="22">
        <v>601.79999999999995</v>
      </c>
      <c r="H46" s="26">
        <v>606.4</v>
      </c>
      <c r="I46" s="33">
        <f>616.2+606.4</f>
        <v>1222.5999999999999</v>
      </c>
      <c r="J46" s="36">
        <f t="shared" si="0"/>
        <v>611.29999999999995</v>
      </c>
      <c r="K46" s="8">
        <v>43</v>
      </c>
    </row>
    <row r="47" spans="1:11" ht="11.25" customHeight="1">
      <c r="A47" s="8">
        <v>44</v>
      </c>
      <c r="B47" s="29">
        <v>37</v>
      </c>
      <c r="C47" s="30" t="s">
        <v>262</v>
      </c>
      <c r="D47" s="31" t="s">
        <v>263</v>
      </c>
      <c r="E47" s="31" t="s">
        <v>264</v>
      </c>
      <c r="F47" s="26" t="s">
        <v>261</v>
      </c>
      <c r="G47" s="27">
        <v>602.5</v>
      </c>
      <c r="H47" s="21">
        <v>601.29999999999995</v>
      </c>
      <c r="I47" s="33">
        <f>617.6+602.5</f>
        <v>1220.0999999999999</v>
      </c>
      <c r="J47" s="36">
        <f t="shared" si="0"/>
        <v>610.04999999999995</v>
      </c>
      <c r="K47" s="8">
        <v>44</v>
      </c>
    </row>
    <row r="48" spans="1:11" ht="11.25" customHeight="1">
      <c r="A48" s="8">
        <v>45</v>
      </c>
      <c r="B48" s="29"/>
      <c r="C48" s="30" t="s">
        <v>311</v>
      </c>
      <c r="D48" s="31" t="s">
        <v>312</v>
      </c>
      <c r="E48" s="31" t="s">
        <v>309</v>
      </c>
      <c r="F48" s="26" t="s">
        <v>313</v>
      </c>
      <c r="G48" s="27"/>
      <c r="H48" s="26"/>
      <c r="I48" s="33"/>
      <c r="J48" s="28"/>
      <c r="K48" s="8"/>
    </row>
    <row r="49" spans="1:11" ht="11.25" customHeight="1">
      <c r="A49" s="8">
        <v>46</v>
      </c>
      <c r="B49" s="29"/>
      <c r="C49" s="30" t="s">
        <v>269</v>
      </c>
      <c r="D49" s="31" t="s">
        <v>270</v>
      </c>
      <c r="E49" s="31" t="s">
        <v>209</v>
      </c>
      <c r="F49" s="26" t="s">
        <v>271</v>
      </c>
      <c r="G49" s="27"/>
      <c r="H49" s="26"/>
      <c r="I49" s="33"/>
      <c r="J49" s="28"/>
      <c r="K49" s="8"/>
    </row>
    <row r="50" spans="1:11" ht="11.25" customHeight="1">
      <c r="A50" s="8">
        <v>47</v>
      </c>
      <c r="B50" s="29"/>
      <c r="C50" s="30" t="s">
        <v>253</v>
      </c>
      <c r="D50" s="31" t="s">
        <v>254</v>
      </c>
      <c r="E50" s="31" t="s">
        <v>255</v>
      </c>
      <c r="F50" s="26" t="s">
        <v>256</v>
      </c>
      <c r="G50" s="27"/>
      <c r="H50" s="26"/>
      <c r="I50" s="33"/>
      <c r="J50" s="28"/>
      <c r="K50" s="8"/>
    </row>
    <row r="51" spans="1:11" ht="11.25" customHeight="1">
      <c r="A51" s="8">
        <v>48</v>
      </c>
      <c r="B51" s="29"/>
      <c r="C51" s="30" t="s">
        <v>236</v>
      </c>
      <c r="D51" s="31" t="s">
        <v>237</v>
      </c>
      <c r="E51" s="31" t="s">
        <v>186</v>
      </c>
      <c r="F51" s="26" t="s">
        <v>238</v>
      </c>
      <c r="G51" s="27"/>
      <c r="H51" s="26"/>
      <c r="I51" s="33"/>
      <c r="J51" s="28"/>
      <c r="K51" s="8"/>
    </row>
    <row r="52" spans="1:11" ht="11.25" customHeight="1">
      <c r="A52" s="8">
        <v>49</v>
      </c>
      <c r="B52" s="29"/>
      <c r="C52" s="30" t="s">
        <v>225</v>
      </c>
      <c r="D52" s="31" t="s">
        <v>226</v>
      </c>
      <c r="E52" s="31" t="s">
        <v>167</v>
      </c>
      <c r="F52" s="26" t="s">
        <v>227</v>
      </c>
      <c r="G52" s="27"/>
      <c r="H52" s="26"/>
      <c r="I52" s="33"/>
      <c r="J52" s="28"/>
      <c r="K52" s="8"/>
    </row>
    <row r="53" spans="1:11" ht="11.25" customHeight="1">
      <c r="A53" s="8">
        <v>50</v>
      </c>
      <c r="B53" s="29"/>
      <c r="C53" s="30" t="s">
        <v>208</v>
      </c>
      <c r="D53" s="32">
        <v>37816</v>
      </c>
      <c r="E53" s="31" t="s">
        <v>209</v>
      </c>
      <c r="F53" s="26" t="s">
        <v>210</v>
      </c>
      <c r="G53" s="27"/>
      <c r="H53" s="26"/>
      <c r="I53" s="33"/>
      <c r="J53" s="28"/>
      <c r="K53" s="8"/>
    </row>
  </sheetData>
  <sortState ref="A5:K53">
    <sortCondition descending="1" ref="J4"/>
  </sortState>
  <mergeCells count="2">
    <mergeCell ref="A1:K1"/>
    <mergeCell ref="A2:K2"/>
  </mergeCells>
  <pageMargins left="0.26" right="0.19" top="0.16" bottom="0.76" header="0.16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topLeftCell="A25" zoomScale="120" zoomScaleNormal="120" workbookViewId="0">
      <selection activeCell="J39" sqref="J39"/>
    </sheetView>
  </sheetViews>
  <sheetFormatPr defaultRowHeight="12.75"/>
  <cols>
    <col min="1" max="1" width="8.33203125" customWidth="1"/>
    <col min="2" max="2" width="9.33203125" customWidth="1"/>
    <col min="3" max="3" width="29.83203125" customWidth="1"/>
    <col min="4" max="4" width="16.83203125" customWidth="1"/>
    <col min="5" max="5" width="8.5" customWidth="1"/>
    <col min="6" max="6" width="9.1640625" customWidth="1"/>
    <col min="7" max="7" width="10.6640625" customWidth="1"/>
    <col min="8" max="8" width="11" customWidth="1"/>
    <col min="9" max="10" width="11.5" customWidth="1"/>
    <col min="11" max="11" width="11.33203125" customWidth="1"/>
  </cols>
  <sheetData>
    <row r="1" spans="1:11" ht="11.25" customHeight="1">
      <c r="A1" s="94" t="s">
        <v>581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ht="11.25" customHeight="1">
      <c r="A2" s="97" t="s">
        <v>319</v>
      </c>
      <c r="B2" s="95"/>
      <c r="C2" s="95"/>
      <c r="D2" s="95"/>
      <c r="E2" s="95"/>
      <c r="F2" s="95"/>
      <c r="G2" s="95"/>
      <c r="H2" s="95"/>
      <c r="I2" s="98"/>
      <c r="J2" s="95"/>
      <c r="K2" s="96"/>
    </row>
    <row r="3" spans="1:11" ht="23.25" customHeight="1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162</v>
      </c>
      <c r="F3" s="10" t="s">
        <v>163</v>
      </c>
      <c r="G3" s="1" t="s">
        <v>576</v>
      </c>
      <c r="H3" s="38" t="s">
        <v>577</v>
      </c>
      <c r="I3" s="39" t="s">
        <v>580</v>
      </c>
      <c r="J3" s="13" t="s">
        <v>579</v>
      </c>
      <c r="K3" s="7" t="s">
        <v>164</v>
      </c>
    </row>
    <row r="4" spans="1:11" ht="15" customHeight="1">
      <c r="A4" s="8">
        <v>1</v>
      </c>
      <c r="B4" s="29">
        <v>248</v>
      </c>
      <c r="C4" s="30" t="s">
        <v>323</v>
      </c>
      <c r="D4" s="31" t="s">
        <v>324</v>
      </c>
      <c r="E4" s="31" t="s">
        <v>309</v>
      </c>
      <c r="F4" s="62" t="s">
        <v>325</v>
      </c>
      <c r="G4" s="51">
        <v>580</v>
      </c>
      <c r="H4" s="51">
        <v>579</v>
      </c>
      <c r="I4" s="64">
        <f>+H4+G4</f>
        <v>1159</v>
      </c>
      <c r="J4" s="63">
        <f t="shared" ref="J4:J42" si="0">+I4/2</f>
        <v>579.5</v>
      </c>
      <c r="K4" s="25" t="s">
        <v>584</v>
      </c>
    </row>
    <row r="5" spans="1:11" ht="15" customHeight="1">
      <c r="A5" s="8">
        <v>2</v>
      </c>
      <c r="B5" s="29">
        <v>119</v>
      </c>
      <c r="C5" s="30" t="s">
        <v>372</v>
      </c>
      <c r="D5" s="32">
        <v>38225</v>
      </c>
      <c r="E5" s="31" t="s">
        <v>209</v>
      </c>
      <c r="F5" s="62" t="s">
        <v>373</v>
      </c>
      <c r="G5" s="51">
        <v>574</v>
      </c>
      <c r="H5" s="51">
        <v>574</v>
      </c>
      <c r="I5" s="65">
        <f>+H5+G5</f>
        <v>1148</v>
      </c>
      <c r="J5" s="63">
        <f t="shared" si="0"/>
        <v>574</v>
      </c>
      <c r="K5" s="25" t="s">
        <v>585</v>
      </c>
    </row>
    <row r="6" spans="1:11" ht="15" customHeight="1">
      <c r="A6" s="8">
        <v>3</v>
      </c>
      <c r="B6" s="29">
        <v>174</v>
      </c>
      <c r="C6" s="30" t="s">
        <v>362</v>
      </c>
      <c r="D6" s="31" t="s">
        <v>363</v>
      </c>
      <c r="E6" s="31" t="s">
        <v>283</v>
      </c>
      <c r="F6" s="62" t="s">
        <v>361</v>
      </c>
      <c r="G6" s="51">
        <v>573</v>
      </c>
      <c r="H6" s="51">
        <v>570</v>
      </c>
      <c r="I6" s="65">
        <f>+G6+H6</f>
        <v>1143</v>
      </c>
      <c r="J6" s="63">
        <f t="shared" si="0"/>
        <v>571.5</v>
      </c>
      <c r="K6" s="25" t="s">
        <v>586</v>
      </c>
    </row>
    <row r="7" spans="1:11" ht="15" customHeight="1">
      <c r="A7" s="8">
        <v>4</v>
      </c>
      <c r="B7" s="29">
        <v>24</v>
      </c>
      <c r="C7" s="30" t="s">
        <v>394</v>
      </c>
      <c r="D7" s="31" t="s">
        <v>395</v>
      </c>
      <c r="E7" s="31" t="s">
        <v>309</v>
      </c>
      <c r="F7" s="62" t="s">
        <v>396</v>
      </c>
      <c r="G7" s="51">
        <v>564</v>
      </c>
      <c r="H7" s="51">
        <v>576</v>
      </c>
      <c r="I7" s="65">
        <f t="shared" ref="I7:I12" si="1">+H7+G7</f>
        <v>1140</v>
      </c>
      <c r="J7" s="63">
        <f t="shared" si="0"/>
        <v>570</v>
      </c>
      <c r="K7" s="25" t="s">
        <v>587</v>
      </c>
    </row>
    <row r="8" spans="1:11" ht="15" customHeight="1">
      <c r="A8" s="8">
        <v>5</v>
      </c>
      <c r="B8" s="29">
        <v>214</v>
      </c>
      <c r="C8" s="30" t="s">
        <v>433</v>
      </c>
      <c r="D8" s="31" t="s">
        <v>434</v>
      </c>
      <c r="E8" s="31" t="s">
        <v>309</v>
      </c>
      <c r="F8" s="62" t="s">
        <v>432</v>
      </c>
      <c r="G8" s="51">
        <v>572</v>
      </c>
      <c r="H8" s="51">
        <v>568</v>
      </c>
      <c r="I8" s="65">
        <f t="shared" si="1"/>
        <v>1140</v>
      </c>
      <c r="J8" s="63">
        <f t="shared" si="0"/>
        <v>570</v>
      </c>
      <c r="K8" s="25" t="s">
        <v>588</v>
      </c>
    </row>
    <row r="9" spans="1:11" ht="15" customHeight="1">
      <c r="A9" s="8">
        <v>6</v>
      </c>
      <c r="B9" s="29">
        <v>185</v>
      </c>
      <c r="C9" s="30" t="s">
        <v>344</v>
      </c>
      <c r="D9" s="31" t="s">
        <v>345</v>
      </c>
      <c r="E9" s="31" t="s">
        <v>309</v>
      </c>
      <c r="F9" s="62" t="s">
        <v>346</v>
      </c>
      <c r="G9" s="51">
        <v>566</v>
      </c>
      <c r="H9" s="51">
        <v>573</v>
      </c>
      <c r="I9" s="65">
        <f t="shared" si="1"/>
        <v>1139</v>
      </c>
      <c r="J9" s="63">
        <f t="shared" si="0"/>
        <v>569.5</v>
      </c>
      <c r="K9" s="25" t="s">
        <v>589</v>
      </c>
    </row>
    <row r="10" spans="1:11" ht="15" customHeight="1">
      <c r="A10" s="8">
        <v>7</v>
      </c>
      <c r="B10" s="29">
        <v>32</v>
      </c>
      <c r="C10" s="30" t="s">
        <v>364</v>
      </c>
      <c r="D10" s="31" t="s">
        <v>365</v>
      </c>
      <c r="E10" s="31" t="s">
        <v>186</v>
      </c>
      <c r="F10" s="62" t="s">
        <v>366</v>
      </c>
      <c r="G10" s="51">
        <v>568</v>
      </c>
      <c r="H10" s="51">
        <v>570</v>
      </c>
      <c r="I10" s="65">
        <f t="shared" si="1"/>
        <v>1138</v>
      </c>
      <c r="J10" s="63">
        <f t="shared" si="0"/>
        <v>569</v>
      </c>
      <c r="K10" s="25" t="s">
        <v>590</v>
      </c>
    </row>
    <row r="11" spans="1:11" ht="15" customHeight="1">
      <c r="A11" s="8">
        <v>8</v>
      </c>
      <c r="B11" s="29">
        <v>177</v>
      </c>
      <c r="C11" s="30" t="s">
        <v>388</v>
      </c>
      <c r="D11" s="31" t="s">
        <v>389</v>
      </c>
      <c r="E11" s="31" t="s">
        <v>309</v>
      </c>
      <c r="F11" s="62" t="s">
        <v>390</v>
      </c>
      <c r="G11" s="51">
        <v>569</v>
      </c>
      <c r="H11" s="51">
        <v>569</v>
      </c>
      <c r="I11" s="65">
        <f t="shared" si="1"/>
        <v>1138</v>
      </c>
      <c r="J11" s="63">
        <f t="shared" si="0"/>
        <v>569</v>
      </c>
      <c r="K11" s="25" t="s">
        <v>591</v>
      </c>
    </row>
    <row r="12" spans="1:11" ht="15" customHeight="1">
      <c r="A12" s="8">
        <v>9</v>
      </c>
      <c r="B12" s="29">
        <v>201</v>
      </c>
      <c r="C12" s="30" t="s">
        <v>407</v>
      </c>
      <c r="D12" s="31" t="s">
        <v>408</v>
      </c>
      <c r="E12" s="31" t="s">
        <v>255</v>
      </c>
      <c r="F12" s="62" t="s">
        <v>409</v>
      </c>
      <c r="G12" s="51">
        <v>570</v>
      </c>
      <c r="H12" s="51">
        <v>566</v>
      </c>
      <c r="I12" s="65">
        <f t="shared" si="1"/>
        <v>1136</v>
      </c>
      <c r="J12" s="63">
        <f t="shared" si="0"/>
        <v>568</v>
      </c>
      <c r="K12" s="8" t="s">
        <v>592</v>
      </c>
    </row>
    <row r="13" spans="1:11" ht="15" customHeight="1">
      <c r="A13" s="8">
        <v>10</v>
      </c>
      <c r="B13" s="29">
        <v>113</v>
      </c>
      <c r="C13" s="30" t="s">
        <v>341</v>
      </c>
      <c r="D13" s="31" t="s">
        <v>342</v>
      </c>
      <c r="E13" s="31" t="s">
        <v>309</v>
      </c>
      <c r="F13" s="51" t="s">
        <v>343</v>
      </c>
      <c r="G13" s="62">
        <v>564</v>
      </c>
      <c r="H13" s="51">
        <v>569</v>
      </c>
      <c r="I13" s="65">
        <f>566+569</f>
        <v>1135</v>
      </c>
      <c r="J13" s="63">
        <f t="shared" si="0"/>
        <v>567.5</v>
      </c>
      <c r="K13" s="8" t="s">
        <v>593</v>
      </c>
    </row>
    <row r="14" spans="1:11" ht="15" customHeight="1">
      <c r="A14" s="8">
        <v>11</v>
      </c>
      <c r="B14" s="29">
        <v>19</v>
      </c>
      <c r="C14" s="30" t="s">
        <v>329</v>
      </c>
      <c r="D14" s="31" t="s">
        <v>330</v>
      </c>
      <c r="E14" s="31" t="s">
        <v>309</v>
      </c>
      <c r="F14" s="51" t="s">
        <v>331</v>
      </c>
      <c r="G14" s="51">
        <v>568</v>
      </c>
      <c r="H14" s="62">
        <v>559</v>
      </c>
      <c r="I14" s="65">
        <f>567+568</f>
        <v>1135</v>
      </c>
      <c r="J14" s="63">
        <f t="shared" si="0"/>
        <v>567.5</v>
      </c>
      <c r="K14" s="8">
        <v>11</v>
      </c>
    </row>
    <row r="15" spans="1:11" ht="15" customHeight="1">
      <c r="A15" s="8">
        <v>12</v>
      </c>
      <c r="B15" s="29">
        <v>56</v>
      </c>
      <c r="C15" s="30" t="s">
        <v>347</v>
      </c>
      <c r="D15" s="31" t="s">
        <v>348</v>
      </c>
      <c r="E15" s="31" t="s">
        <v>186</v>
      </c>
      <c r="F15" s="51" t="s">
        <v>349</v>
      </c>
      <c r="G15" s="62">
        <v>560</v>
      </c>
      <c r="H15" s="51">
        <v>569</v>
      </c>
      <c r="I15" s="65">
        <f>563+569</f>
        <v>1132</v>
      </c>
      <c r="J15" s="63">
        <f t="shared" si="0"/>
        <v>566</v>
      </c>
      <c r="K15" s="8">
        <v>12</v>
      </c>
    </row>
    <row r="16" spans="1:11" ht="15" customHeight="1">
      <c r="A16" s="8">
        <v>13</v>
      </c>
      <c r="B16" s="29">
        <v>50</v>
      </c>
      <c r="C16" s="30" t="s">
        <v>356</v>
      </c>
      <c r="D16" s="31" t="s">
        <v>357</v>
      </c>
      <c r="E16" s="31" t="s">
        <v>309</v>
      </c>
      <c r="F16" s="51" t="s">
        <v>358</v>
      </c>
      <c r="G16" s="62">
        <v>553</v>
      </c>
      <c r="H16" s="51">
        <v>566</v>
      </c>
      <c r="I16" s="65">
        <f>563+566</f>
        <v>1129</v>
      </c>
      <c r="J16" s="63">
        <f t="shared" si="0"/>
        <v>564.5</v>
      </c>
      <c r="K16" s="8">
        <v>13</v>
      </c>
    </row>
    <row r="17" spans="1:11" ht="15" customHeight="1">
      <c r="A17" s="8">
        <v>14</v>
      </c>
      <c r="B17" s="29">
        <v>84</v>
      </c>
      <c r="C17" s="30" t="s">
        <v>326</v>
      </c>
      <c r="D17" s="31" t="s">
        <v>327</v>
      </c>
      <c r="E17" s="31" t="s">
        <v>186</v>
      </c>
      <c r="F17" s="51" t="s">
        <v>328</v>
      </c>
      <c r="G17" s="62">
        <v>554</v>
      </c>
      <c r="H17" s="51">
        <v>561</v>
      </c>
      <c r="I17" s="65">
        <f>568+561</f>
        <v>1129</v>
      </c>
      <c r="J17" s="63">
        <f t="shared" si="0"/>
        <v>564.5</v>
      </c>
      <c r="K17" s="8">
        <v>14</v>
      </c>
    </row>
    <row r="18" spans="1:11" ht="15" customHeight="1">
      <c r="A18" s="8">
        <v>15</v>
      </c>
      <c r="B18" s="29">
        <v>109</v>
      </c>
      <c r="C18" s="30" t="s">
        <v>377</v>
      </c>
      <c r="D18" s="31" t="s">
        <v>378</v>
      </c>
      <c r="E18" s="31" t="s">
        <v>309</v>
      </c>
      <c r="F18" s="62" t="s">
        <v>379</v>
      </c>
      <c r="G18" s="51">
        <v>565</v>
      </c>
      <c r="H18" s="51">
        <v>562</v>
      </c>
      <c r="I18" s="65">
        <f>565+562</f>
        <v>1127</v>
      </c>
      <c r="J18" s="63">
        <f t="shared" si="0"/>
        <v>563.5</v>
      </c>
      <c r="K18" s="8">
        <v>15</v>
      </c>
    </row>
    <row r="19" spans="1:11" ht="15" customHeight="1">
      <c r="A19" s="8">
        <v>16</v>
      </c>
      <c r="B19" s="29">
        <v>136</v>
      </c>
      <c r="C19" s="30" t="s">
        <v>391</v>
      </c>
      <c r="D19" s="31" t="s">
        <v>392</v>
      </c>
      <c r="E19" s="31" t="s">
        <v>186</v>
      </c>
      <c r="F19" s="51" t="s">
        <v>393</v>
      </c>
      <c r="G19" s="51">
        <v>569</v>
      </c>
      <c r="H19" s="62">
        <v>551</v>
      </c>
      <c r="I19" s="65">
        <f>558+569</f>
        <v>1127</v>
      </c>
      <c r="J19" s="63">
        <f t="shared" si="0"/>
        <v>563.5</v>
      </c>
      <c r="K19" s="8">
        <v>16</v>
      </c>
    </row>
    <row r="20" spans="1:11" ht="15" customHeight="1">
      <c r="A20" s="8">
        <v>17</v>
      </c>
      <c r="B20" s="29">
        <v>231</v>
      </c>
      <c r="C20" s="30" t="s">
        <v>410</v>
      </c>
      <c r="D20" s="31" t="s">
        <v>411</v>
      </c>
      <c r="E20" s="31" t="s">
        <v>309</v>
      </c>
      <c r="F20" s="62" t="s">
        <v>412</v>
      </c>
      <c r="G20" s="51">
        <v>557</v>
      </c>
      <c r="H20" s="51">
        <v>568</v>
      </c>
      <c r="I20" s="65">
        <f>+H20+G20</f>
        <v>1125</v>
      </c>
      <c r="J20" s="63">
        <f t="shared" si="0"/>
        <v>562.5</v>
      </c>
      <c r="K20" s="8">
        <v>17</v>
      </c>
    </row>
    <row r="21" spans="1:11" ht="15" customHeight="1">
      <c r="A21" s="8">
        <v>18</v>
      </c>
      <c r="B21" s="29">
        <v>226</v>
      </c>
      <c r="C21" s="30" t="s">
        <v>383</v>
      </c>
      <c r="D21" s="31" t="s">
        <v>384</v>
      </c>
      <c r="E21" s="31" t="s">
        <v>309</v>
      </c>
      <c r="F21" s="51" t="s">
        <v>385</v>
      </c>
      <c r="G21" s="62">
        <v>554</v>
      </c>
      <c r="H21" s="51">
        <v>567</v>
      </c>
      <c r="I21" s="65">
        <f>558+567</f>
        <v>1125</v>
      </c>
      <c r="J21" s="63">
        <f t="shared" si="0"/>
        <v>562.5</v>
      </c>
      <c r="K21" s="8">
        <v>18</v>
      </c>
    </row>
    <row r="22" spans="1:11" ht="15" customHeight="1">
      <c r="A22" s="8">
        <v>19</v>
      </c>
      <c r="B22" s="29">
        <v>153</v>
      </c>
      <c r="C22" s="30" t="s">
        <v>419</v>
      </c>
      <c r="D22" s="32">
        <v>37987</v>
      </c>
      <c r="E22" s="31" t="s">
        <v>209</v>
      </c>
      <c r="F22" s="62" t="s">
        <v>418</v>
      </c>
      <c r="G22" s="51">
        <v>563</v>
      </c>
      <c r="H22" s="51">
        <v>561</v>
      </c>
      <c r="I22" s="65">
        <f>+H22+G22</f>
        <v>1124</v>
      </c>
      <c r="J22" s="63">
        <f t="shared" si="0"/>
        <v>562</v>
      </c>
      <c r="K22" s="8">
        <v>19</v>
      </c>
    </row>
    <row r="23" spans="1:11" ht="15" customHeight="1">
      <c r="A23" s="8">
        <v>20</v>
      </c>
      <c r="B23" s="29">
        <v>20</v>
      </c>
      <c r="C23" s="30" t="s">
        <v>350</v>
      </c>
      <c r="D23" s="31" t="s">
        <v>351</v>
      </c>
      <c r="E23" s="31" t="s">
        <v>309</v>
      </c>
      <c r="F23" s="51" t="s">
        <v>349</v>
      </c>
      <c r="G23" s="62">
        <v>554</v>
      </c>
      <c r="H23" s="51">
        <v>561</v>
      </c>
      <c r="I23" s="65">
        <f>563+561</f>
        <v>1124</v>
      </c>
      <c r="J23" s="63">
        <f t="shared" si="0"/>
        <v>562</v>
      </c>
      <c r="K23" s="8">
        <v>20</v>
      </c>
    </row>
    <row r="24" spans="1:11" ht="15" customHeight="1">
      <c r="A24" s="8">
        <v>21</v>
      </c>
      <c r="B24" s="29">
        <v>118</v>
      </c>
      <c r="C24" s="30" t="s">
        <v>426</v>
      </c>
      <c r="D24" s="32">
        <v>37942</v>
      </c>
      <c r="E24" s="31" t="s">
        <v>309</v>
      </c>
      <c r="F24" s="62" t="s">
        <v>427</v>
      </c>
      <c r="G24" s="51">
        <v>556</v>
      </c>
      <c r="H24" s="51">
        <v>566</v>
      </c>
      <c r="I24" s="65">
        <f>+H24+G24</f>
        <v>1122</v>
      </c>
      <c r="J24" s="63">
        <f t="shared" si="0"/>
        <v>561</v>
      </c>
      <c r="K24" s="8">
        <v>21</v>
      </c>
    </row>
    <row r="25" spans="1:11" ht="15" customHeight="1">
      <c r="A25" s="8">
        <v>22</v>
      </c>
      <c r="B25" s="29">
        <v>230</v>
      </c>
      <c r="C25" s="30" t="s">
        <v>397</v>
      </c>
      <c r="D25" s="31" t="s">
        <v>398</v>
      </c>
      <c r="E25" s="31" t="s">
        <v>186</v>
      </c>
      <c r="F25" s="62" t="s">
        <v>399</v>
      </c>
      <c r="G25" s="51">
        <v>559</v>
      </c>
      <c r="H25" s="51">
        <v>563</v>
      </c>
      <c r="I25" s="65">
        <f>+H25+G25</f>
        <v>1122</v>
      </c>
      <c r="J25" s="63">
        <f t="shared" si="0"/>
        <v>561</v>
      </c>
      <c r="K25" s="8">
        <v>22</v>
      </c>
    </row>
    <row r="26" spans="1:11" ht="15" customHeight="1">
      <c r="A26" s="8">
        <v>23</v>
      </c>
      <c r="B26" s="29">
        <v>197</v>
      </c>
      <c r="C26" s="30" t="s">
        <v>430</v>
      </c>
      <c r="D26" s="31" t="s">
        <v>431</v>
      </c>
      <c r="E26" s="31" t="s">
        <v>309</v>
      </c>
      <c r="F26" s="62" t="s">
        <v>432</v>
      </c>
      <c r="G26" s="51">
        <v>558</v>
      </c>
      <c r="H26" s="51">
        <v>563</v>
      </c>
      <c r="I26" s="65">
        <f>+H26+G26</f>
        <v>1121</v>
      </c>
      <c r="J26" s="63">
        <f t="shared" si="0"/>
        <v>560.5</v>
      </c>
      <c r="K26" s="8">
        <v>23</v>
      </c>
    </row>
    <row r="27" spans="1:11" ht="15" customHeight="1">
      <c r="A27" s="8">
        <v>24</v>
      </c>
      <c r="B27" s="29">
        <v>196</v>
      </c>
      <c r="C27" s="30" t="s">
        <v>420</v>
      </c>
      <c r="D27" s="31" t="s">
        <v>421</v>
      </c>
      <c r="E27" s="31" t="s">
        <v>209</v>
      </c>
      <c r="F27" s="62" t="s">
        <v>422</v>
      </c>
      <c r="G27" s="51">
        <v>559</v>
      </c>
      <c r="H27" s="51">
        <v>562</v>
      </c>
      <c r="I27" s="65">
        <f>+H27+G27</f>
        <v>1121</v>
      </c>
      <c r="J27" s="63">
        <f t="shared" si="0"/>
        <v>560.5</v>
      </c>
      <c r="K27" s="8">
        <v>24</v>
      </c>
    </row>
    <row r="28" spans="1:11" ht="15" customHeight="1">
      <c r="A28" s="8">
        <v>25</v>
      </c>
      <c r="B28" s="29">
        <v>202</v>
      </c>
      <c r="C28" s="30" t="s">
        <v>338</v>
      </c>
      <c r="D28" s="31" t="s">
        <v>339</v>
      </c>
      <c r="E28" s="31" t="s">
        <v>255</v>
      </c>
      <c r="F28" s="51" t="s">
        <v>340</v>
      </c>
      <c r="G28" s="62">
        <v>543</v>
      </c>
      <c r="H28" s="51">
        <v>554</v>
      </c>
      <c r="I28" s="65">
        <f>566+554</f>
        <v>1120</v>
      </c>
      <c r="J28" s="63">
        <f t="shared" si="0"/>
        <v>560</v>
      </c>
      <c r="K28" s="8">
        <v>25</v>
      </c>
    </row>
    <row r="29" spans="1:11" ht="15" customHeight="1">
      <c r="A29" s="8">
        <v>26</v>
      </c>
      <c r="B29" s="29">
        <v>115</v>
      </c>
      <c r="C29" s="30" t="s">
        <v>380</v>
      </c>
      <c r="D29" s="31" t="s">
        <v>381</v>
      </c>
      <c r="E29" s="31" t="s">
        <v>186</v>
      </c>
      <c r="F29" s="51" t="s">
        <v>382</v>
      </c>
      <c r="G29" s="51">
        <v>559</v>
      </c>
      <c r="H29" s="62">
        <v>558</v>
      </c>
      <c r="I29" s="65">
        <f>559+559</f>
        <v>1118</v>
      </c>
      <c r="J29" s="63">
        <f t="shared" si="0"/>
        <v>559</v>
      </c>
      <c r="K29" s="8">
        <v>26</v>
      </c>
    </row>
    <row r="30" spans="1:11" ht="15" customHeight="1">
      <c r="A30" s="8">
        <v>27</v>
      </c>
      <c r="B30" s="29">
        <v>52</v>
      </c>
      <c r="C30" s="30" t="s">
        <v>400</v>
      </c>
      <c r="D30" s="31" t="s">
        <v>401</v>
      </c>
      <c r="E30" s="31" t="s">
        <v>167</v>
      </c>
      <c r="F30" s="62" t="s">
        <v>402</v>
      </c>
      <c r="G30" s="51">
        <v>561</v>
      </c>
      <c r="H30" s="51">
        <v>557</v>
      </c>
      <c r="I30" s="65">
        <f>+H30+G30</f>
        <v>1118</v>
      </c>
      <c r="J30" s="63">
        <f t="shared" si="0"/>
        <v>559</v>
      </c>
      <c r="K30" s="8">
        <v>27</v>
      </c>
    </row>
    <row r="31" spans="1:11" ht="15" customHeight="1">
      <c r="A31" s="8">
        <v>28</v>
      </c>
      <c r="B31" s="29">
        <v>170</v>
      </c>
      <c r="C31" s="30" t="s">
        <v>374</v>
      </c>
      <c r="D31" s="31" t="s">
        <v>375</v>
      </c>
      <c r="E31" s="31" t="s">
        <v>167</v>
      </c>
      <c r="F31" s="51" t="s">
        <v>376</v>
      </c>
      <c r="G31" s="62">
        <v>545</v>
      </c>
      <c r="H31" s="51">
        <v>557</v>
      </c>
      <c r="I31" s="65">
        <f>560+557</f>
        <v>1117</v>
      </c>
      <c r="J31" s="63">
        <f t="shared" si="0"/>
        <v>558.5</v>
      </c>
      <c r="K31" s="8">
        <v>28</v>
      </c>
    </row>
    <row r="32" spans="1:11" ht="15" customHeight="1">
      <c r="A32" s="8">
        <v>29</v>
      </c>
      <c r="B32" s="29">
        <v>208</v>
      </c>
      <c r="C32" s="30" t="s">
        <v>445</v>
      </c>
      <c r="D32" s="31" t="s">
        <v>446</v>
      </c>
      <c r="E32" s="31" t="s">
        <v>240</v>
      </c>
      <c r="F32" s="51" t="s">
        <v>447</v>
      </c>
      <c r="G32" s="62">
        <v>548</v>
      </c>
      <c r="H32" s="51">
        <v>563</v>
      </c>
      <c r="I32" s="65">
        <f>553+563</f>
        <v>1116</v>
      </c>
      <c r="J32" s="63">
        <f t="shared" si="0"/>
        <v>558</v>
      </c>
      <c r="K32" s="8">
        <v>29</v>
      </c>
    </row>
    <row r="33" spans="1:11" ht="15" customHeight="1">
      <c r="A33" s="8">
        <v>30</v>
      </c>
      <c r="B33" s="29">
        <v>46</v>
      </c>
      <c r="C33" s="30" t="s">
        <v>369</v>
      </c>
      <c r="D33" s="31" t="s">
        <v>370</v>
      </c>
      <c r="E33" s="31" t="s">
        <v>171</v>
      </c>
      <c r="F33" s="51" t="s">
        <v>371</v>
      </c>
      <c r="G33" s="51">
        <v>556</v>
      </c>
      <c r="H33" s="62">
        <v>553</v>
      </c>
      <c r="I33" s="65">
        <f>560+556</f>
        <v>1116</v>
      </c>
      <c r="J33" s="63">
        <f t="shared" si="0"/>
        <v>558</v>
      </c>
      <c r="K33" s="8">
        <v>30</v>
      </c>
    </row>
    <row r="34" spans="1:11" ht="15" customHeight="1">
      <c r="A34" s="8">
        <v>31</v>
      </c>
      <c r="B34" s="29">
        <v>126</v>
      </c>
      <c r="C34" s="30" t="s">
        <v>403</v>
      </c>
      <c r="D34" s="32">
        <v>38392</v>
      </c>
      <c r="E34" s="31" t="s">
        <v>209</v>
      </c>
      <c r="F34" s="51" t="s">
        <v>402</v>
      </c>
      <c r="G34" s="62">
        <v>549</v>
      </c>
      <c r="H34" s="51">
        <v>555</v>
      </c>
      <c r="I34" s="65">
        <f>557+555</f>
        <v>1112</v>
      </c>
      <c r="J34" s="63">
        <f t="shared" si="0"/>
        <v>556</v>
      </c>
      <c r="K34" s="8">
        <v>31</v>
      </c>
    </row>
    <row r="35" spans="1:11" ht="15" customHeight="1">
      <c r="A35" s="8">
        <v>32</v>
      </c>
      <c r="B35" s="29">
        <v>239</v>
      </c>
      <c r="C35" s="30" t="s">
        <v>359</v>
      </c>
      <c r="D35" s="31" t="s">
        <v>360</v>
      </c>
      <c r="E35" s="31" t="s">
        <v>186</v>
      </c>
      <c r="F35" s="51" t="s">
        <v>361</v>
      </c>
      <c r="G35" s="51">
        <v>549</v>
      </c>
      <c r="H35" s="62">
        <v>547</v>
      </c>
      <c r="I35" s="65">
        <f>562+549</f>
        <v>1111</v>
      </c>
      <c r="J35" s="63">
        <f t="shared" si="0"/>
        <v>555.5</v>
      </c>
      <c r="K35" s="8">
        <v>32</v>
      </c>
    </row>
    <row r="36" spans="1:11" ht="15" customHeight="1">
      <c r="A36" s="8">
        <v>33</v>
      </c>
      <c r="B36" s="29">
        <v>165</v>
      </c>
      <c r="C36" s="30" t="s">
        <v>355</v>
      </c>
      <c r="D36" s="32">
        <v>38723</v>
      </c>
      <c r="E36" s="31" t="s">
        <v>240</v>
      </c>
      <c r="F36" s="51" t="s">
        <v>354</v>
      </c>
      <c r="G36" s="62">
        <v>538</v>
      </c>
      <c r="H36" s="51">
        <v>547</v>
      </c>
      <c r="I36" s="65">
        <f>563+547</f>
        <v>1110</v>
      </c>
      <c r="J36" s="63">
        <f t="shared" si="0"/>
        <v>555</v>
      </c>
      <c r="K36" s="8">
        <v>33</v>
      </c>
    </row>
    <row r="37" spans="1:11" ht="15" customHeight="1">
      <c r="A37" s="8">
        <v>34</v>
      </c>
      <c r="B37" s="29">
        <v>64</v>
      </c>
      <c r="C37" s="30" t="s">
        <v>413</v>
      </c>
      <c r="D37" s="32">
        <v>38322</v>
      </c>
      <c r="E37" s="31" t="s">
        <v>240</v>
      </c>
      <c r="F37" s="51" t="s">
        <v>412</v>
      </c>
      <c r="G37" s="62">
        <v>548</v>
      </c>
      <c r="H37" s="51">
        <v>552</v>
      </c>
      <c r="I37" s="65">
        <f>556+552</f>
        <v>1108</v>
      </c>
      <c r="J37" s="63">
        <f t="shared" si="0"/>
        <v>554</v>
      </c>
      <c r="K37" s="8">
        <v>34</v>
      </c>
    </row>
    <row r="38" spans="1:11" ht="15" customHeight="1">
      <c r="A38" s="8">
        <v>35</v>
      </c>
      <c r="B38" s="29">
        <v>176</v>
      </c>
      <c r="C38" s="30" t="s">
        <v>367</v>
      </c>
      <c r="D38" s="32">
        <v>38263</v>
      </c>
      <c r="E38" s="31" t="s">
        <v>309</v>
      </c>
      <c r="F38" s="51" t="s">
        <v>368</v>
      </c>
      <c r="G38" s="62">
        <v>547</v>
      </c>
      <c r="H38" s="51">
        <v>547</v>
      </c>
      <c r="I38" s="65">
        <f>561+547</f>
        <v>1108</v>
      </c>
      <c r="J38" s="63">
        <f t="shared" si="0"/>
        <v>554</v>
      </c>
      <c r="K38" s="8">
        <v>35</v>
      </c>
    </row>
    <row r="39" spans="1:11" ht="15" customHeight="1">
      <c r="A39" s="8">
        <v>36</v>
      </c>
      <c r="B39" s="29">
        <v>218</v>
      </c>
      <c r="C39" s="30" t="s">
        <v>404</v>
      </c>
      <c r="D39" s="31" t="s">
        <v>405</v>
      </c>
      <c r="E39" s="31" t="s">
        <v>283</v>
      </c>
      <c r="F39" s="51" t="s">
        <v>406</v>
      </c>
      <c r="G39" s="51">
        <v>551</v>
      </c>
      <c r="H39" s="62">
        <v>546</v>
      </c>
      <c r="I39" s="65">
        <f>557+551</f>
        <v>1108</v>
      </c>
      <c r="J39" s="63">
        <f t="shared" si="0"/>
        <v>554</v>
      </c>
      <c r="K39" s="8">
        <v>36</v>
      </c>
    </row>
    <row r="40" spans="1:11" ht="15" customHeight="1">
      <c r="A40" s="8">
        <v>37</v>
      </c>
      <c r="B40" s="66">
        <v>6</v>
      </c>
      <c r="C40" s="67" t="s">
        <v>416</v>
      </c>
      <c r="D40" s="68" t="s">
        <v>417</v>
      </c>
      <c r="E40" s="68" t="s">
        <v>309</v>
      </c>
      <c r="F40" s="84" t="s">
        <v>418</v>
      </c>
      <c r="G40" s="84">
        <v>544</v>
      </c>
      <c r="H40" s="69">
        <v>541</v>
      </c>
      <c r="I40" s="70">
        <f>555+544</f>
        <v>1099</v>
      </c>
      <c r="J40" s="71">
        <f t="shared" si="0"/>
        <v>549.5</v>
      </c>
      <c r="K40" s="8">
        <v>37</v>
      </c>
    </row>
    <row r="41" spans="1:11" ht="15" customHeight="1">
      <c r="A41" s="8">
        <v>38</v>
      </c>
      <c r="B41" s="40">
        <v>53</v>
      </c>
      <c r="C41" s="77" t="s">
        <v>435</v>
      </c>
      <c r="D41" s="78" t="s">
        <v>436</v>
      </c>
      <c r="E41" s="78" t="s">
        <v>437</v>
      </c>
      <c r="F41" s="85" t="s">
        <v>438</v>
      </c>
      <c r="G41" s="80">
        <v>537</v>
      </c>
      <c r="H41" s="85">
        <v>541</v>
      </c>
      <c r="I41" s="81">
        <f>554+541</f>
        <v>1095</v>
      </c>
      <c r="J41" s="82">
        <f t="shared" si="0"/>
        <v>547.5</v>
      </c>
      <c r="K41" s="8">
        <v>38</v>
      </c>
    </row>
    <row r="42" spans="1:11" ht="15" customHeight="1">
      <c r="A42" s="8">
        <v>39</v>
      </c>
      <c r="B42" s="40">
        <v>144</v>
      </c>
      <c r="C42" s="77" t="s">
        <v>414</v>
      </c>
      <c r="D42" s="83">
        <v>37986</v>
      </c>
      <c r="E42" s="78" t="s">
        <v>240</v>
      </c>
      <c r="F42" s="85" t="s">
        <v>415</v>
      </c>
      <c r="G42" s="80">
        <v>534</v>
      </c>
      <c r="H42" s="85">
        <v>535</v>
      </c>
      <c r="I42" s="81">
        <f>556+535</f>
        <v>1091</v>
      </c>
      <c r="J42" s="82">
        <f t="shared" si="0"/>
        <v>545.5</v>
      </c>
      <c r="K42" s="8">
        <v>39</v>
      </c>
    </row>
    <row r="43" spans="1:11" ht="15" customHeight="1">
      <c r="A43" s="8">
        <v>40</v>
      </c>
      <c r="B43" s="40">
        <v>127</v>
      </c>
      <c r="C43" s="77" t="s">
        <v>448</v>
      </c>
      <c r="D43" s="78" t="s">
        <v>449</v>
      </c>
      <c r="E43" s="78" t="s">
        <v>309</v>
      </c>
      <c r="F43" s="85" t="s">
        <v>450</v>
      </c>
      <c r="G43" s="85" t="s">
        <v>583</v>
      </c>
      <c r="H43" s="85" t="s">
        <v>594</v>
      </c>
      <c r="I43" s="81"/>
      <c r="J43" s="82"/>
      <c r="K43" s="8">
        <v>40</v>
      </c>
    </row>
    <row r="44" spans="1:11" ht="15" customHeight="1">
      <c r="A44" s="8">
        <v>41</v>
      </c>
      <c r="B44" s="40"/>
      <c r="C44" s="77" t="s">
        <v>451</v>
      </c>
      <c r="D44" s="83">
        <v>39162</v>
      </c>
      <c r="E44" s="78" t="s">
        <v>167</v>
      </c>
      <c r="F44" s="79" t="s">
        <v>452</v>
      </c>
      <c r="G44" s="79"/>
      <c r="H44" s="79"/>
      <c r="I44" s="81"/>
      <c r="J44" s="82"/>
      <c r="K44" s="8">
        <v>41</v>
      </c>
    </row>
    <row r="45" spans="1:11" ht="15" customHeight="1">
      <c r="A45" s="8">
        <v>42</v>
      </c>
      <c r="B45" s="40"/>
      <c r="C45" s="77" t="s">
        <v>320</v>
      </c>
      <c r="D45" s="78" t="s">
        <v>321</v>
      </c>
      <c r="E45" s="78" t="s">
        <v>209</v>
      </c>
      <c r="F45" s="79" t="s">
        <v>322</v>
      </c>
      <c r="G45" s="79"/>
      <c r="H45" s="79"/>
      <c r="I45" s="81"/>
      <c r="J45" s="82"/>
      <c r="K45" s="8">
        <v>42</v>
      </c>
    </row>
    <row r="46" spans="1:11" ht="15" customHeight="1">
      <c r="A46" s="8">
        <v>43</v>
      </c>
      <c r="B46" s="72"/>
      <c r="C46" s="73" t="s">
        <v>332</v>
      </c>
      <c r="D46" s="74" t="s">
        <v>333</v>
      </c>
      <c r="E46" s="74" t="s">
        <v>209</v>
      </c>
      <c r="F46" s="75" t="s">
        <v>334</v>
      </c>
      <c r="G46" s="75"/>
      <c r="H46" s="75"/>
      <c r="I46" s="50"/>
      <c r="J46" s="76"/>
      <c r="K46" s="8">
        <v>43</v>
      </c>
    </row>
    <row r="47" spans="1:11" ht="15" customHeight="1">
      <c r="A47" s="8">
        <v>44</v>
      </c>
      <c r="B47" s="29"/>
      <c r="C47" s="30" t="s">
        <v>335</v>
      </c>
      <c r="D47" s="31" t="s">
        <v>336</v>
      </c>
      <c r="E47" s="31" t="s">
        <v>290</v>
      </c>
      <c r="F47" s="11" t="s">
        <v>337</v>
      </c>
      <c r="G47" s="11"/>
      <c r="H47" s="11"/>
      <c r="I47" s="49"/>
      <c r="J47" s="61"/>
      <c r="K47" s="8">
        <v>44</v>
      </c>
    </row>
    <row r="48" spans="1:11" ht="15" customHeight="1">
      <c r="A48" s="8">
        <v>45</v>
      </c>
      <c r="B48" s="29"/>
      <c r="C48" s="30" t="s">
        <v>352</v>
      </c>
      <c r="D48" s="31" t="s">
        <v>353</v>
      </c>
      <c r="E48" s="31" t="s">
        <v>264</v>
      </c>
      <c r="F48" s="11" t="s">
        <v>354</v>
      </c>
      <c r="G48" s="11"/>
      <c r="H48" s="11"/>
      <c r="I48" s="49"/>
      <c r="J48" s="61"/>
      <c r="K48" s="8"/>
    </row>
    <row r="49" spans="1:11" ht="15" customHeight="1">
      <c r="A49" s="8">
        <v>46</v>
      </c>
      <c r="B49" s="29"/>
      <c r="C49" s="30" t="s">
        <v>386</v>
      </c>
      <c r="D49" s="31" t="s">
        <v>387</v>
      </c>
      <c r="E49" s="31" t="s">
        <v>240</v>
      </c>
      <c r="F49" s="11" t="s">
        <v>385</v>
      </c>
      <c r="G49" s="11"/>
      <c r="H49" s="11"/>
      <c r="I49" s="49"/>
      <c r="J49" s="61"/>
      <c r="K49" s="8"/>
    </row>
    <row r="50" spans="1:11" ht="15" customHeight="1">
      <c r="A50" s="8">
        <v>47</v>
      </c>
      <c r="B50" s="29"/>
      <c r="C50" s="30" t="s">
        <v>423</v>
      </c>
      <c r="D50" s="31" t="s">
        <v>424</v>
      </c>
      <c r="E50" s="31" t="s">
        <v>167</v>
      </c>
      <c r="F50" s="11" t="s">
        <v>425</v>
      </c>
      <c r="G50" s="11"/>
      <c r="H50" s="11"/>
      <c r="I50" s="49"/>
      <c r="J50" s="61"/>
      <c r="K50" s="8"/>
    </row>
    <row r="51" spans="1:11" ht="15" customHeight="1">
      <c r="A51" s="8">
        <v>48</v>
      </c>
      <c r="B51" s="29"/>
      <c r="C51" s="30" t="s">
        <v>428</v>
      </c>
      <c r="D51" s="31" t="s">
        <v>429</v>
      </c>
      <c r="E51" s="31" t="s">
        <v>255</v>
      </c>
      <c r="F51" s="11" t="s">
        <v>427</v>
      </c>
      <c r="G51" s="11"/>
      <c r="H51" s="11"/>
      <c r="I51" s="49"/>
      <c r="J51" s="61"/>
      <c r="K51" s="8"/>
    </row>
    <row r="52" spans="1:11" ht="15" customHeight="1">
      <c r="A52" s="8">
        <v>49</v>
      </c>
      <c r="B52" s="29"/>
      <c r="C52" s="30" t="s">
        <v>439</v>
      </c>
      <c r="D52" s="31" t="s">
        <v>440</v>
      </c>
      <c r="E52" s="31" t="s">
        <v>255</v>
      </c>
      <c r="F52" s="11" t="s">
        <v>441</v>
      </c>
      <c r="G52" s="11"/>
      <c r="H52" s="11"/>
      <c r="I52" s="49"/>
      <c r="J52" s="61"/>
      <c r="K52" s="8"/>
    </row>
    <row r="53" spans="1:11" ht="15" customHeight="1">
      <c r="A53" s="8">
        <v>50</v>
      </c>
      <c r="B53" s="29"/>
      <c r="C53" s="30" t="s">
        <v>442</v>
      </c>
      <c r="D53" s="31" t="s">
        <v>443</v>
      </c>
      <c r="E53" s="31" t="s">
        <v>186</v>
      </c>
      <c r="F53" s="11" t="s">
        <v>444</v>
      </c>
      <c r="G53" s="11"/>
      <c r="H53" s="11"/>
      <c r="I53" s="49"/>
      <c r="J53" s="61"/>
      <c r="K53" s="8"/>
    </row>
  </sheetData>
  <sortState ref="A2:K42">
    <sortCondition descending="1" ref="H5:H42"/>
  </sortState>
  <mergeCells count="2">
    <mergeCell ref="A1:K1"/>
    <mergeCell ref="A2:K2"/>
  </mergeCells>
  <pageMargins left="0.28000000000000003" right="0.21" top="0.27" bottom="0.24" header="0.3" footer="0.3"/>
  <pageSetup paperSize="9" orientation="landscape" verticalDpi="0" r:id="rId1"/>
  <ignoredErrors>
    <ignoredError sqref="I6 I21 I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abSelected="1" topLeftCell="A13" zoomScale="90" zoomScaleNormal="90" workbookViewId="0">
      <selection activeCell="F19" sqref="F19"/>
    </sheetView>
  </sheetViews>
  <sheetFormatPr defaultRowHeight="12.75"/>
  <cols>
    <col min="1" max="1" width="7" customWidth="1"/>
    <col min="2" max="2" width="9.1640625" customWidth="1"/>
    <col min="3" max="3" width="32.1640625" customWidth="1"/>
    <col min="4" max="4" width="20.6640625" customWidth="1"/>
    <col min="5" max="5" width="11.5" customWidth="1"/>
    <col min="6" max="10" width="11.33203125" customWidth="1"/>
    <col min="11" max="11" width="11.5" customWidth="1"/>
    <col min="12" max="12" width="7.33203125" customWidth="1"/>
  </cols>
  <sheetData>
    <row r="1" spans="1:11" ht="11.25" customHeight="1">
      <c r="A1" s="94" t="s">
        <v>581</v>
      </c>
      <c r="B1" s="91"/>
      <c r="C1" s="91"/>
      <c r="D1" s="91"/>
      <c r="E1" s="91"/>
      <c r="F1" s="91"/>
      <c r="G1" s="91"/>
      <c r="H1" s="91"/>
      <c r="I1" s="91"/>
      <c r="J1" s="91"/>
      <c r="K1" s="93"/>
    </row>
    <row r="2" spans="1:11" ht="11.25" customHeight="1">
      <c r="A2" s="99" t="s">
        <v>453</v>
      </c>
      <c r="B2" s="92"/>
      <c r="C2" s="92"/>
      <c r="D2" s="92"/>
      <c r="E2" s="92"/>
      <c r="F2" s="92"/>
      <c r="G2" s="92"/>
      <c r="H2" s="92"/>
      <c r="I2" s="92"/>
      <c r="J2" s="92"/>
      <c r="K2" s="100"/>
    </row>
    <row r="3" spans="1:11" ht="38.25">
      <c r="A3" s="7" t="s">
        <v>158</v>
      </c>
      <c r="B3" s="19" t="s">
        <v>159</v>
      </c>
      <c r="C3" s="7" t="s">
        <v>160</v>
      </c>
      <c r="D3" s="7" t="s">
        <v>161</v>
      </c>
      <c r="E3" s="7" t="s">
        <v>162</v>
      </c>
      <c r="F3" s="7" t="s">
        <v>163</v>
      </c>
      <c r="G3" s="3" t="s">
        <v>576</v>
      </c>
      <c r="H3" s="38" t="s">
        <v>577</v>
      </c>
      <c r="I3" s="39" t="s">
        <v>580</v>
      </c>
      <c r="J3" s="15" t="s">
        <v>579</v>
      </c>
      <c r="K3" s="7" t="s">
        <v>164</v>
      </c>
    </row>
    <row r="4" spans="1:11" ht="15" customHeight="1">
      <c r="A4" s="18">
        <v>1</v>
      </c>
      <c r="B4" s="40">
        <v>223</v>
      </c>
      <c r="C4" s="41" t="s">
        <v>466</v>
      </c>
      <c r="D4" s="31" t="s">
        <v>467</v>
      </c>
      <c r="E4" s="31" t="s">
        <v>309</v>
      </c>
      <c r="F4" s="22" t="s">
        <v>465</v>
      </c>
      <c r="G4" s="35">
        <v>625.9</v>
      </c>
      <c r="H4" s="35">
        <v>625.6</v>
      </c>
      <c r="I4" s="42">
        <f>+H4+G4</f>
        <v>1251.5</v>
      </c>
      <c r="J4" s="44">
        <f t="shared" ref="J4:J42" si="0">+I4/2</f>
        <v>625.75</v>
      </c>
      <c r="K4" s="25" t="s">
        <v>584</v>
      </c>
    </row>
    <row r="5" spans="1:11" ht="15" customHeight="1">
      <c r="A5" s="18">
        <v>2</v>
      </c>
      <c r="B5" s="40">
        <v>157</v>
      </c>
      <c r="C5" s="41" t="s">
        <v>492</v>
      </c>
      <c r="D5" s="31" t="s">
        <v>493</v>
      </c>
      <c r="E5" s="31" t="s">
        <v>179</v>
      </c>
      <c r="F5" s="22" t="s">
        <v>491</v>
      </c>
      <c r="G5" s="35">
        <v>623.6</v>
      </c>
      <c r="H5" s="35">
        <v>626.5</v>
      </c>
      <c r="I5" s="43">
        <f>+G5+H5</f>
        <v>1250.0999999999999</v>
      </c>
      <c r="J5" s="36">
        <f t="shared" si="0"/>
        <v>625.04999999999995</v>
      </c>
      <c r="K5" s="25" t="s">
        <v>585</v>
      </c>
    </row>
    <row r="6" spans="1:11" ht="15" customHeight="1">
      <c r="A6" s="18">
        <v>3</v>
      </c>
      <c r="B6" s="40">
        <v>172</v>
      </c>
      <c r="C6" s="41" t="s">
        <v>457</v>
      </c>
      <c r="D6" s="31" t="s">
        <v>458</v>
      </c>
      <c r="E6" s="31" t="s">
        <v>290</v>
      </c>
      <c r="F6" s="27" t="s">
        <v>459</v>
      </c>
      <c r="G6" s="35">
        <v>624.20000000000005</v>
      </c>
      <c r="H6" s="23">
        <v>622.29999999999995</v>
      </c>
      <c r="I6" s="42">
        <f>625.1+624.2</f>
        <v>1249.3000000000002</v>
      </c>
      <c r="J6" s="44">
        <f t="shared" si="0"/>
        <v>624.65000000000009</v>
      </c>
      <c r="K6" s="25" t="s">
        <v>586</v>
      </c>
    </row>
    <row r="7" spans="1:11" ht="15" customHeight="1">
      <c r="A7" s="18">
        <v>4</v>
      </c>
      <c r="B7" s="40">
        <v>43</v>
      </c>
      <c r="C7" s="41" t="s">
        <v>480</v>
      </c>
      <c r="D7" s="31" t="s">
        <v>481</v>
      </c>
      <c r="E7" s="31" t="s">
        <v>167</v>
      </c>
      <c r="F7" s="22" t="s">
        <v>224</v>
      </c>
      <c r="G7" s="35">
        <v>626</v>
      </c>
      <c r="H7" s="35">
        <v>622.9</v>
      </c>
      <c r="I7" s="42">
        <f>+H7+G7</f>
        <v>1248.9000000000001</v>
      </c>
      <c r="J7" s="44">
        <f t="shared" si="0"/>
        <v>624.45000000000005</v>
      </c>
      <c r="K7" s="25" t="s">
        <v>587</v>
      </c>
    </row>
    <row r="8" spans="1:11" ht="15" customHeight="1">
      <c r="A8" s="18">
        <v>5</v>
      </c>
      <c r="B8" s="40">
        <v>242</v>
      </c>
      <c r="C8" s="41" t="s">
        <v>468</v>
      </c>
      <c r="D8" s="31" t="s">
        <v>469</v>
      </c>
      <c r="E8" s="86" t="s">
        <v>595</v>
      </c>
      <c r="F8" s="27" t="s">
        <v>470</v>
      </c>
      <c r="G8" s="35">
        <v>625.6</v>
      </c>
      <c r="H8" s="23">
        <v>621</v>
      </c>
      <c r="I8" s="42">
        <f>623+625.6</f>
        <v>1248.5999999999999</v>
      </c>
      <c r="J8" s="44">
        <f t="shared" si="0"/>
        <v>624.29999999999995</v>
      </c>
      <c r="K8" s="25" t="s">
        <v>588</v>
      </c>
    </row>
    <row r="9" spans="1:11" ht="15" customHeight="1">
      <c r="A9" s="18">
        <v>6</v>
      </c>
      <c r="B9" s="40">
        <v>94</v>
      </c>
      <c r="C9" s="41" t="s">
        <v>394</v>
      </c>
      <c r="D9" s="31" t="s">
        <v>532</v>
      </c>
      <c r="E9" s="31" t="s">
        <v>255</v>
      </c>
      <c r="F9" s="22" t="s">
        <v>299</v>
      </c>
      <c r="G9" s="35">
        <v>625</v>
      </c>
      <c r="H9" s="35">
        <v>623.1</v>
      </c>
      <c r="I9" s="42">
        <f>+H9+G9</f>
        <v>1248.0999999999999</v>
      </c>
      <c r="J9" s="44">
        <f t="shared" si="0"/>
        <v>624.04999999999995</v>
      </c>
      <c r="K9" s="9" t="s">
        <v>188</v>
      </c>
    </row>
    <row r="10" spans="1:11" ht="15" customHeight="1">
      <c r="A10" s="18">
        <v>7</v>
      </c>
      <c r="B10" s="40">
        <v>2</v>
      </c>
      <c r="C10" s="41" t="s">
        <v>527</v>
      </c>
      <c r="D10" s="31" t="s">
        <v>528</v>
      </c>
      <c r="E10" s="31" t="s">
        <v>175</v>
      </c>
      <c r="F10" s="22" t="s">
        <v>529</v>
      </c>
      <c r="G10" s="35">
        <v>625.4</v>
      </c>
      <c r="H10" s="35">
        <v>621.1</v>
      </c>
      <c r="I10" s="42">
        <f>+H10+G10</f>
        <v>1246.5</v>
      </c>
      <c r="J10" s="44">
        <f t="shared" si="0"/>
        <v>623.25</v>
      </c>
      <c r="K10" s="9" t="s">
        <v>192</v>
      </c>
    </row>
    <row r="11" spans="1:11" ht="15" customHeight="1">
      <c r="A11" s="18">
        <v>8</v>
      </c>
      <c r="B11" s="40">
        <v>215</v>
      </c>
      <c r="C11" s="41" t="s">
        <v>463</v>
      </c>
      <c r="D11" s="31" t="s">
        <v>464</v>
      </c>
      <c r="E11" s="31" t="s">
        <v>290</v>
      </c>
      <c r="F11" s="27" t="s">
        <v>465</v>
      </c>
      <c r="G11" s="23">
        <v>617.79999999999995</v>
      </c>
      <c r="H11" s="35">
        <v>621</v>
      </c>
      <c r="I11" s="42">
        <f>623.1+621</f>
        <v>1244.0999999999999</v>
      </c>
      <c r="J11" s="44">
        <f t="shared" si="0"/>
        <v>622.04999999999995</v>
      </c>
      <c r="K11" s="9" t="s">
        <v>196</v>
      </c>
    </row>
    <row r="12" spans="1:11" ht="15" customHeight="1">
      <c r="A12" s="18">
        <v>9</v>
      </c>
      <c r="B12" s="40">
        <v>179</v>
      </c>
      <c r="C12" s="41" t="s">
        <v>473</v>
      </c>
      <c r="D12" s="31" t="s">
        <v>474</v>
      </c>
      <c r="E12" s="31" t="s">
        <v>475</v>
      </c>
      <c r="F12" s="27" t="s">
        <v>476</v>
      </c>
      <c r="G12" s="23">
        <v>619.29999999999995</v>
      </c>
      <c r="H12" s="35">
        <v>623.29999999999995</v>
      </c>
      <c r="I12" s="42">
        <f>620.7+623.3</f>
        <v>1244</v>
      </c>
      <c r="J12" s="44">
        <f t="shared" si="0"/>
        <v>622</v>
      </c>
      <c r="K12" s="8" t="s">
        <v>592</v>
      </c>
    </row>
    <row r="13" spans="1:11" ht="15" customHeight="1">
      <c r="A13" s="18">
        <v>10</v>
      </c>
      <c r="B13" s="40">
        <v>3</v>
      </c>
      <c r="C13" s="41" t="s">
        <v>454</v>
      </c>
      <c r="D13" s="31" t="s">
        <v>455</v>
      </c>
      <c r="E13" s="31" t="s">
        <v>264</v>
      </c>
      <c r="F13" s="27" t="s">
        <v>456</v>
      </c>
      <c r="G13" s="23">
        <v>615.79999999999995</v>
      </c>
      <c r="H13" s="35">
        <v>618.70000000000005</v>
      </c>
      <c r="I13" s="42">
        <f>618.7+625.2</f>
        <v>1243.9000000000001</v>
      </c>
      <c r="J13" s="44">
        <f t="shared" si="0"/>
        <v>621.95000000000005</v>
      </c>
      <c r="K13" s="8" t="s">
        <v>593</v>
      </c>
    </row>
    <row r="14" spans="1:11" ht="15" customHeight="1">
      <c r="A14" s="18">
        <v>11</v>
      </c>
      <c r="B14" s="40">
        <v>36</v>
      </c>
      <c r="C14" s="41" t="s">
        <v>471</v>
      </c>
      <c r="D14" s="31" t="s">
        <v>472</v>
      </c>
      <c r="E14" s="31" t="s">
        <v>175</v>
      </c>
      <c r="F14" s="27" t="s">
        <v>195</v>
      </c>
      <c r="G14" s="35">
        <v>620</v>
      </c>
      <c r="H14" s="23">
        <v>618.9</v>
      </c>
      <c r="I14" s="42">
        <f>622.8+620</f>
        <v>1242.8</v>
      </c>
      <c r="J14" s="44">
        <f t="shared" si="0"/>
        <v>621.4</v>
      </c>
      <c r="K14" s="8">
        <v>11</v>
      </c>
    </row>
    <row r="15" spans="1:11" ht="15" customHeight="1">
      <c r="A15" s="18">
        <v>12</v>
      </c>
      <c r="B15" s="40">
        <v>191</v>
      </c>
      <c r="C15" s="41" t="s">
        <v>487</v>
      </c>
      <c r="D15" s="31" t="s">
        <v>488</v>
      </c>
      <c r="E15" s="31" t="s">
        <v>255</v>
      </c>
      <c r="F15" s="27" t="s">
        <v>486</v>
      </c>
      <c r="G15" s="35">
        <v>622.20000000000005</v>
      </c>
      <c r="H15" s="23">
        <v>619</v>
      </c>
      <c r="I15" s="42">
        <f>619.8+622.2</f>
        <v>1242</v>
      </c>
      <c r="J15" s="44">
        <f t="shared" si="0"/>
        <v>621</v>
      </c>
      <c r="K15" s="8">
        <v>12</v>
      </c>
    </row>
    <row r="16" spans="1:11" ht="15" customHeight="1">
      <c r="A16" s="18">
        <v>13</v>
      </c>
      <c r="B16" s="40">
        <v>7</v>
      </c>
      <c r="C16" s="41" t="s">
        <v>566</v>
      </c>
      <c r="D16" s="31" t="s">
        <v>567</v>
      </c>
      <c r="E16" s="31" t="s">
        <v>216</v>
      </c>
      <c r="F16" s="22" t="s">
        <v>563</v>
      </c>
      <c r="G16" s="35">
        <v>618.4</v>
      </c>
      <c r="H16" s="35">
        <v>622.9</v>
      </c>
      <c r="I16" s="42">
        <f>+H16+G16</f>
        <v>1241.3</v>
      </c>
      <c r="J16" s="44">
        <f t="shared" si="0"/>
        <v>620.65</v>
      </c>
      <c r="K16" s="8">
        <v>13</v>
      </c>
    </row>
    <row r="17" spans="1:11" ht="15" customHeight="1">
      <c r="A17" s="18">
        <v>14</v>
      </c>
      <c r="B17" s="40">
        <v>75</v>
      </c>
      <c r="C17" s="41" t="s">
        <v>501</v>
      </c>
      <c r="D17" s="31" t="s">
        <v>502</v>
      </c>
      <c r="E17" s="31" t="s">
        <v>309</v>
      </c>
      <c r="F17" s="27" t="s">
        <v>227</v>
      </c>
      <c r="G17" s="23">
        <v>616.29999999999995</v>
      </c>
      <c r="H17" s="35">
        <v>621.79999999999995</v>
      </c>
      <c r="I17" s="42">
        <f>621.8+619.2</f>
        <v>1241</v>
      </c>
      <c r="J17" s="44">
        <f t="shared" si="0"/>
        <v>620.5</v>
      </c>
      <c r="K17" s="8">
        <v>14</v>
      </c>
    </row>
    <row r="18" spans="1:11" ht="15" customHeight="1">
      <c r="A18" s="18">
        <v>15</v>
      </c>
      <c r="B18" s="40">
        <v>198</v>
      </c>
      <c r="C18" s="41" t="s">
        <v>489</v>
      </c>
      <c r="D18" s="31" t="s">
        <v>490</v>
      </c>
      <c r="E18" s="31" t="s">
        <v>220</v>
      </c>
      <c r="F18" s="22" t="s">
        <v>491</v>
      </c>
      <c r="G18" s="35">
        <v>620.4</v>
      </c>
      <c r="H18" s="35">
        <v>620.20000000000005</v>
      </c>
      <c r="I18" s="42">
        <f>+H18+G18</f>
        <v>1240.5999999999999</v>
      </c>
      <c r="J18" s="44">
        <f t="shared" si="0"/>
        <v>620.29999999999995</v>
      </c>
      <c r="K18" s="8">
        <v>15</v>
      </c>
    </row>
    <row r="19" spans="1:11" ht="15" customHeight="1">
      <c r="A19" s="18">
        <v>16</v>
      </c>
      <c r="B19" s="40">
        <v>18</v>
      </c>
      <c r="C19" s="41" t="s">
        <v>484</v>
      </c>
      <c r="D19" s="31" t="s">
        <v>485</v>
      </c>
      <c r="E19" s="86" t="s">
        <v>597</v>
      </c>
      <c r="F19" s="27" t="s">
        <v>486</v>
      </c>
      <c r="G19" s="35">
        <v>620.6</v>
      </c>
      <c r="H19" s="23">
        <v>616.5</v>
      </c>
      <c r="I19" s="42">
        <f>619.8+620.6</f>
        <v>1240.4000000000001</v>
      </c>
      <c r="J19" s="44">
        <f t="shared" si="0"/>
        <v>620.20000000000005</v>
      </c>
      <c r="K19" s="8">
        <v>16</v>
      </c>
    </row>
    <row r="20" spans="1:11" ht="15" customHeight="1">
      <c r="A20" s="18">
        <v>17</v>
      </c>
      <c r="B20" s="40">
        <v>184</v>
      </c>
      <c r="C20" s="41" t="s">
        <v>510</v>
      </c>
      <c r="D20" s="31" t="s">
        <v>511</v>
      </c>
      <c r="E20" s="31" t="s">
        <v>186</v>
      </c>
      <c r="F20" s="27" t="s">
        <v>512</v>
      </c>
      <c r="G20" s="23">
        <v>615.20000000000005</v>
      </c>
      <c r="H20" s="35">
        <v>620.9</v>
      </c>
      <c r="I20" s="42">
        <f>617.8+620.9</f>
        <v>1238.6999999999998</v>
      </c>
      <c r="J20" s="44">
        <f t="shared" si="0"/>
        <v>619.34999999999991</v>
      </c>
      <c r="K20" s="8">
        <v>17</v>
      </c>
    </row>
    <row r="21" spans="1:11" ht="15" customHeight="1">
      <c r="A21" s="18">
        <v>18</v>
      </c>
      <c r="B21" s="40">
        <v>206</v>
      </c>
      <c r="C21" s="41" t="s">
        <v>520</v>
      </c>
      <c r="D21" s="31" t="s">
        <v>521</v>
      </c>
      <c r="E21" s="31" t="s">
        <v>290</v>
      </c>
      <c r="F21" s="27" t="s">
        <v>280</v>
      </c>
      <c r="G21" s="23">
        <v>613.5</v>
      </c>
      <c r="H21" s="35">
        <v>621</v>
      </c>
      <c r="I21" s="42">
        <f>617+621</f>
        <v>1238</v>
      </c>
      <c r="J21" s="44">
        <f t="shared" si="0"/>
        <v>619</v>
      </c>
      <c r="K21" s="8">
        <v>18</v>
      </c>
    </row>
    <row r="22" spans="1:11" ht="15" customHeight="1">
      <c r="A22" s="18">
        <v>19</v>
      </c>
      <c r="B22" s="40">
        <v>238</v>
      </c>
      <c r="C22" s="41" t="s">
        <v>503</v>
      </c>
      <c r="D22" s="31" t="s">
        <v>504</v>
      </c>
      <c r="E22" s="31" t="s">
        <v>309</v>
      </c>
      <c r="F22" s="27" t="s">
        <v>246</v>
      </c>
      <c r="G22" s="35">
        <v>618.9</v>
      </c>
      <c r="H22" s="23">
        <v>615.29999999999995</v>
      </c>
      <c r="I22" s="42">
        <f>618.4+618.9</f>
        <v>1237.3</v>
      </c>
      <c r="J22" s="44">
        <f t="shared" si="0"/>
        <v>618.65</v>
      </c>
      <c r="K22" s="8">
        <v>19</v>
      </c>
    </row>
    <row r="23" spans="1:11" ht="15" customHeight="1">
      <c r="A23" s="18">
        <v>20</v>
      </c>
      <c r="B23" s="40">
        <v>173</v>
      </c>
      <c r="C23" s="41" t="s">
        <v>498</v>
      </c>
      <c r="D23" s="31" t="s">
        <v>499</v>
      </c>
      <c r="E23" s="31" t="s">
        <v>309</v>
      </c>
      <c r="F23" s="27" t="s">
        <v>500</v>
      </c>
      <c r="G23" s="35">
        <v>616.4</v>
      </c>
      <c r="H23" s="23">
        <v>616.4</v>
      </c>
      <c r="I23" s="42">
        <f>619.3+616.4</f>
        <v>1235.6999999999998</v>
      </c>
      <c r="J23" s="44">
        <f t="shared" si="0"/>
        <v>617.84999999999991</v>
      </c>
      <c r="K23" s="8">
        <v>20</v>
      </c>
    </row>
    <row r="24" spans="1:11" ht="15" customHeight="1">
      <c r="A24" s="18">
        <v>21</v>
      </c>
      <c r="B24" s="40">
        <v>244</v>
      </c>
      <c r="C24" s="41" t="s">
        <v>524</v>
      </c>
      <c r="D24" s="31" t="s">
        <v>525</v>
      </c>
      <c r="E24" s="31" t="s">
        <v>526</v>
      </c>
      <c r="F24" s="27" t="s">
        <v>287</v>
      </c>
      <c r="G24" s="23">
        <v>615.4</v>
      </c>
      <c r="H24" s="35">
        <v>617.9</v>
      </c>
      <c r="I24" s="42">
        <f>616.6+617.9</f>
        <v>1234.5</v>
      </c>
      <c r="J24" s="44">
        <f t="shared" si="0"/>
        <v>617.25</v>
      </c>
      <c r="K24" s="8">
        <v>21</v>
      </c>
    </row>
    <row r="25" spans="1:11" ht="15" customHeight="1">
      <c r="A25" s="18">
        <v>22</v>
      </c>
      <c r="B25" s="40">
        <v>73</v>
      </c>
      <c r="C25" s="41" t="s">
        <v>559</v>
      </c>
      <c r="D25" s="31" t="s">
        <v>560</v>
      </c>
      <c r="E25" s="31" t="s">
        <v>167</v>
      </c>
      <c r="F25" s="22" t="s">
        <v>558</v>
      </c>
      <c r="G25" s="35">
        <v>615.4</v>
      </c>
      <c r="H25" s="35">
        <v>618</v>
      </c>
      <c r="I25" s="42">
        <f>615.4+618</f>
        <v>1233.4000000000001</v>
      </c>
      <c r="J25" s="44">
        <f t="shared" si="0"/>
        <v>616.70000000000005</v>
      </c>
      <c r="K25" s="8">
        <v>22</v>
      </c>
    </row>
    <row r="26" spans="1:11" ht="15" customHeight="1">
      <c r="A26" s="18">
        <v>23</v>
      </c>
      <c r="B26" s="40">
        <v>217</v>
      </c>
      <c r="C26" s="41" t="s">
        <v>507</v>
      </c>
      <c r="D26" s="31" t="s">
        <v>508</v>
      </c>
      <c r="E26" s="31" t="s">
        <v>209</v>
      </c>
      <c r="F26" s="27" t="s">
        <v>509</v>
      </c>
      <c r="G26" s="23">
        <v>610.79999999999995</v>
      </c>
      <c r="H26" s="35">
        <v>615.29999999999995</v>
      </c>
      <c r="I26" s="42">
        <f>617.9+615.3</f>
        <v>1233.1999999999998</v>
      </c>
      <c r="J26" s="44">
        <f t="shared" si="0"/>
        <v>616.59999999999991</v>
      </c>
      <c r="K26" s="8">
        <v>23</v>
      </c>
    </row>
    <row r="27" spans="1:11" ht="15" customHeight="1">
      <c r="A27" s="18">
        <v>24</v>
      </c>
      <c r="B27" s="40">
        <v>5</v>
      </c>
      <c r="C27" s="41" t="s">
        <v>505</v>
      </c>
      <c r="D27" s="31" t="s">
        <v>506</v>
      </c>
      <c r="E27" s="31" t="s">
        <v>309</v>
      </c>
      <c r="F27" s="27" t="s">
        <v>258</v>
      </c>
      <c r="G27" s="23">
        <v>612.4</v>
      </c>
      <c r="H27" s="35">
        <v>614.79999999999995</v>
      </c>
      <c r="I27" s="42">
        <f>618+614.8</f>
        <v>1232.8</v>
      </c>
      <c r="J27" s="44">
        <f t="shared" si="0"/>
        <v>616.4</v>
      </c>
      <c r="K27" s="8">
        <v>24</v>
      </c>
    </row>
    <row r="28" spans="1:11" ht="15" customHeight="1">
      <c r="A28" s="18">
        <v>25</v>
      </c>
      <c r="B28" s="40">
        <v>247</v>
      </c>
      <c r="C28" s="41" t="s">
        <v>513</v>
      </c>
      <c r="D28" s="31" t="s">
        <v>514</v>
      </c>
      <c r="E28" s="31" t="s">
        <v>309</v>
      </c>
      <c r="F28" s="27" t="s">
        <v>261</v>
      </c>
      <c r="G28" s="35">
        <v>615</v>
      </c>
      <c r="H28" s="23">
        <v>614.6</v>
      </c>
      <c r="I28" s="42">
        <f>617.6+615</f>
        <v>1232.5999999999999</v>
      </c>
      <c r="J28" s="44">
        <f t="shared" si="0"/>
        <v>616.29999999999995</v>
      </c>
      <c r="K28" s="8">
        <v>25</v>
      </c>
    </row>
    <row r="29" spans="1:11" ht="15" customHeight="1">
      <c r="A29" s="18">
        <v>26</v>
      </c>
      <c r="B29" s="40">
        <v>199</v>
      </c>
      <c r="C29" s="41" t="s">
        <v>460</v>
      </c>
      <c r="D29" s="31" t="s">
        <v>461</v>
      </c>
      <c r="E29" s="31" t="s">
        <v>309</v>
      </c>
      <c r="F29" s="27" t="s">
        <v>462</v>
      </c>
      <c r="G29" s="35">
        <v>607.70000000000005</v>
      </c>
      <c r="H29" s="22" t="s">
        <v>583</v>
      </c>
      <c r="I29" s="42">
        <f>624+607.7</f>
        <v>1231.7</v>
      </c>
      <c r="J29" s="44">
        <f t="shared" si="0"/>
        <v>615.85</v>
      </c>
      <c r="K29" s="8">
        <v>26</v>
      </c>
    </row>
    <row r="30" spans="1:11" ht="15" customHeight="1">
      <c r="A30" s="18">
        <v>27</v>
      </c>
      <c r="B30" s="40">
        <v>188</v>
      </c>
      <c r="C30" s="41" t="s">
        <v>550</v>
      </c>
      <c r="D30" s="31" t="s">
        <v>551</v>
      </c>
      <c r="E30" s="31" t="s">
        <v>526</v>
      </c>
      <c r="F30" s="27" t="s">
        <v>543</v>
      </c>
      <c r="G30" s="23">
        <v>613</v>
      </c>
      <c r="H30" s="35">
        <v>615.9</v>
      </c>
      <c r="I30" s="42">
        <f>615.2+615.9</f>
        <v>1231.0999999999999</v>
      </c>
      <c r="J30" s="44">
        <f t="shared" si="0"/>
        <v>615.54999999999995</v>
      </c>
      <c r="K30" s="8">
        <v>27</v>
      </c>
    </row>
    <row r="31" spans="1:11" ht="15" customHeight="1">
      <c r="A31" s="18">
        <v>28</v>
      </c>
      <c r="B31" s="40">
        <v>159</v>
      </c>
      <c r="C31" s="41" t="s">
        <v>554</v>
      </c>
      <c r="D31" s="31" t="s">
        <v>555</v>
      </c>
      <c r="E31" s="31" t="s">
        <v>179</v>
      </c>
      <c r="F31" s="27" t="s">
        <v>313</v>
      </c>
      <c r="G31" s="23">
        <v>611.5</v>
      </c>
      <c r="H31" s="35">
        <v>615.6</v>
      </c>
      <c r="I31" s="42">
        <f>615.1+615.6</f>
        <v>1230.7</v>
      </c>
      <c r="J31" s="44">
        <f t="shared" si="0"/>
        <v>615.35</v>
      </c>
      <c r="K31" s="8">
        <v>28</v>
      </c>
    </row>
    <row r="32" spans="1:11" ht="15" customHeight="1">
      <c r="A32" s="18">
        <v>29</v>
      </c>
      <c r="B32" s="40">
        <v>190</v>
      </c>
      <c r="C32" s="41" t="s">
        <v>535</v>
      </c>
      <c r="D32" s="31" t="s">
        <v>536</v>
      </c>
      <c r="E32" s="31" t="s">
        <v>167</v>
      </c>
      <c r="F32" s="27" t="s">
        <v>537</v>
      </c>
      <c r="G32" s="23">
        <v>612.20000000000005</v>
      </c>
      <c r="H32" s="35">
        <v>615</v>
      </c>
      <c r="I32" s="42">
        <f>615.4+615</f>
        <v>1230.4000000000001</v>
      </c>
      <c r="J32" s="44">
        <f t="shared" si="0"/>
        <v>615.20000000000005</v>
      </c>
      <c r="K32" s="8">
        <v>29</v>
      </c>
    </row>
    <row r="33" spans="1:11" ht="15" customHeight="1">
      <c r="A33" s="18">
        <v>30</v>
      </c>
      <c r="B33" s="40">
        <v>134</v>
      </c>
      <c r="C33" s="41" t="s">
        <v>515</v>
      </c>
      <c r="D33" s="31" t="s">
        <v>516</v>
      </c>
      <c r="E33" s="31" t="s">
        <v>309</v>
      </c>
      <c r="F33" s="27" t="s">
        <v>274</v>
      </c>
      <c r="G33" s="23">
        <v>608.4</v>
      </c>
      <c r="H33" s="35">
        <v>612.4</v>
      </c>
      <c r="I33" s="42">
        <f>617.2+612.4</f>
        <v>1229.5999999999999</v>
      </c>
      <c r="J33" s="44">
        <f t="shared" si="0"/>
        <v>614.79999999999995</v>
      </c>
      <c r="K33" s="8">
        <v>30</v>
      </c>
    </row>
    <row r="34" spans="1:11" ht="15" customHeight="1">
      <c r="A34" s="18">
        <v>31</v>
      </c>
      <c r="B34" s="40">
        <v>27</v>
      </c>
      <c r="C34" s="41" t="s">
        <v>556</v>
      </c>
      <c r="D34" s="31" t="s">
        <v>557</v>
      </c>
      <c r="E34" s="31" t="s">
        <v>167</v>
      </c>
      <c r="F34" s="27" t="s">
        <v>558</v>
      </c>
      <c r="G34" s="23">
        <v>613.20000000000005</v>
      </c>
      <c r="H34" s="35">
        <v>614.4</v>
      </c>
      <c r="I34" s="42">
        <f>614.8+614.4</f>
        <v>1229.1999999999998</v>
      </c>
      <c r="J34" s="44">
        <f t="shared" si="0"/>
        <v>614.59999999999991</v>
      </c>
      <c r="K34" s="8">
        <v>31</v>
      </c>
    </row>
    <row r="35" spans="1:11" ht="15" customHeight="1">
      <c r="A35" s="18">
        <v>32</v>
      </c>
      <c r="B35" s="40">
        <v>13</v>
      </c>
      <c r="C35" s="41" t="s">
        <v>573</v>
      </c>
      <c r="D35" s="31" t="s">
        <v>574</v>
      </c>
      <c r="E35" s="31" t="s">
        <v>209</v>
      </c>
      <c r="F35" s="22" t="s">
        <v>575</v>
      </c>
      <c r="G35" s="35">
        <v>614.5</v>
      </c>
      <c r="H35" s="35">
        <v>614.5</v>
      </c>
      <c r="I35" s="42">
        <f>+H35+G35</f>
        <v>1229</v>
      </c>
      <c r="J35" s="44">
        <f t="shared" si="0"/>
        <v>614.5</v>
      </c>
      <c r="K35" s="8">
        <v>32</v>
      </c>
    </row>
    <row r="36" spans="1:11" ht="15" customHeight="1">
      <c r="A36" s="18">
        <v>33</v>
      </c>
      <c r="B36" s="40">
        <v>122</v>
      </c>
      <c r="C36" s="41" t="s">
        <v>561</v>
      </c>
      <c r="D36" s="31" t="s">
        <v>562</v>
      </c>
      <c r="E36" s="31" t="s">
        <v>186</v>
      </c>
      <c r="F36" s="27" t="s">
        <v>563</v>
      </c>
      <c r="G36" s="23">
        <v>604.6</v>
      </c>
      <c r="H36" s="35">
        <v>614.20000000000005</v>
      </c>
      <c r="I36" s="42">
        <f>614.6+614.2</f>
        <v>1228.8000000000002</v>
      </c>
      <c r="J36" s="44">
        <f t="shared" si="0"/>
        <v>614.40000000000009</v>
      </c>
      <c r="K36" s="8">
        <v>33</v>
      </c>
    </row>
    <row r="37" spans="1:11" ht="15" customHeight="1">
      <c r="A37" s="18">
        <v>34</v>
      </c>
      <c r="B37" s="40">
        <v>181</v>
      </c>
      <c r="C37" s="41" t="s">
        <v>538</v>
      </c>
      <c r="D37" s="31" t="s">
        <v>539</v>
      </c>
      <c r="E37" s="31" t="s">
        <v>540</v>
      </c>
      <c r="F37" s="27" t="s">
        <v>310</v>
      </c>
      <c r="G37" s="35">
        <v>613.29999999999995</v>
      </c>
      <c r="H37" s="23">
        <v>610.79999999999995</v>
      </c>
      <c r="I37" s="42">
        <f>615.3+613.3</f>
        <v>1228.5999999999999</v>
      </c>
      <c r="J37" s="44">
        <f t="shared" si="0"/>
        <v>614.29999999999995</v>
      </c>
      <c r="K37" s="8">
        <v>34</v>
      </c>
    </row>
    <row r="38" spans="1:11" ht="15" customHeight="1">
      <c r="A38" s="18">
        <v>35</v>
      </c>
      <c r="B38" s="40">
        <v>236</v>
      </c>
      <c r="C38" s="41" t="s">
        <v>530</v>
      </c>
      <c r="D38" s="31" t="s">
        <v>531</v>
      </c>
      <c r="E38" s="31" t="s">
        <v>167</v>
      </c>
      <c r="F38" s="27" t="s">
        <v>529</v>
      </c>
      <c r="G38" s="23">
        <v>603.79999999999995</v>
      </c>
      <c r="H38" s="35">
        <v>611.29999999999995</v>
      </c>
      <c r="I38" s="42">
        <f>616.4+611.3</f>
        <v>1227.6999999999998</v>
      </c>
      <c r="J38" s="44">
        <f t="shared" si="0"/>
        <v>613.84999999999991</v>
      </c>
      <c r="K38" s="8">
        <v>35</v>
      </c>
    </row>
    <row r="39" spans="1:11" ht="15" customHeight="1">
      <c r="A39" s="18">
        <v>36</v>
      </c>
      <c r="B39" s="40">
        <v>138</v>
      </c>
      <c r="C39" s="41" t="s">
        <v>541</v>
      </c>
      <c r="D39" s="31" t="s">
        <v>542</v>
      </c>
      <c r="E39" s="31" t="s">
        <v>309</v>
      </c>
      <c r="F39" s="27" t="s">
        <v>543</v>
      </c>
      <c r="G39" s="23">
        <v>596.79999999999995</v>
      </c>
      <c r="H39" s="35">
        <v>609.1</v>
      </c>
      <c r="I39" s="42">
        <f>615.2+609.1</f>
        <v>1224.3000000000002</v>
      </c>
      <c r="J39" s="44">
        <f t="shared" si="0"/>
        <v>612.15000000000009</v>
      </c>
      <c r="K39" s="8">
        <v>36</v>
      </c>
    </row>
    <row r="40" spans="1:11" ht="15" customHeight="1">
      <c r="A40" s="18">
        <v>37</v>
      </c>
      <c r="B40" s="40">
        <v>224</v>
      </c>
      <c r="C40" s="41" t="s">
        <v>568</v>
      </c>
      <c r="D40" s="31" t="s">
        <v>569</v>
      </c>
      <c r="E40" s="31" t="s">
        <v>186</v>
      </c>
      <c r="F40" s="27" t="s">
        <v>570</v>
      </c>
      <c r="G40" s="35">
        <v>608.29999999999995</v>
      </c>
      <c r="H40" s="23">
        <v>608.1</v>
      </c>
      <c r="I40" s="42">
        <f>614.4+608.3</f>
        <v>1222.6999999999998</v>
      </c>
      <c r="J40" s="44">
        <f t="shared" si="0"/>
        <v>611.34999999999991</v>
      </c>
      <c r="K40" s="8">
        <v>37</v>
      </c>
    </row>
    <row r="41" spans="1:11" ht="15" customHeight="1">
      <c r="A41" s="18">
        <v>38</v>
      </c>
      <c r="B41" s="40">
        <v>4</v>
      </c>
      <c r="C41" s="41" t="s">
        <v>548</v>
      </c>
      <c r="D41" s="31" t="s">
        <v>549</v>
      </c>
      <c r="E41" s="31" t="s">
        <v>309</v>
      </c>
      <c r="F41" s="27" t="s">
        <v>543</v>
      </c>
      <c r="G41" s="23">
        <v>601.79999999999995</v>
      </c>
      <c r="H41" s="35">
        <v>604</v>
      </c>
      <c r="I41" s="42">
        <f>615.2+604</f>
        <v>1219.2</v>
      </c>
      <c r="J41" s="44">
        <f t="shared" si="0"/>
        <v>609.6</v>
      </c>
      <c r="K41" s="8">
        <v>38</v>
      </c>
    </row>
    <row r="42" spans="1:11" ht="15" customHeight="1">
      <c r="A42" s="18">
        <v>39</v>
      </c>
      <c r="B42" s="40">
        <v>108</v>
      </c>
      <c r="C42" s="41" t="s">
        <v>496</v>
      </c>
      <c r="D42" s="31" t="s">
        <v>497</v>
      </c>
      <c r="E42" s="31" t="s">
        <v>283</v>
      </c>
      <c r="F42" s="27" t="s">
        <v>495</v>
      </c>
      <c r="G42" s="22" t="s">
        <v>583</v>
      </c>
      <c r="H42" s="35">
        <v>599.70000000000005</v>
      </c>
      <c r="I42" s="42">
        <f>619.4+599.7</f>
        <v>1219.0999999999999</v>
      </c>
      <c r="J42" s="44">
        <f t="shared" si="0"/>
        <v>609.54999999999995</v>
      </c>
      <c r="K42" s="8">
        <v>39</v>
      </c>
    </row>
    <row r="43" spans="1:11" ht="15" customHeight="1">
      <c r="A43" s="18">
        <v>40</v>
      </c>
      <c r="B43" s="40"/>
      <c r="C43" s="41" t="s">
        <v>477</v>
      </c>
      <c r="D43" s="31" t="s">
        <v>478</v>
      </c>
      <c r="E43" s="31" t="s">
        <v>209</v>
      </c>
      <c r="F43" s="27" t="s">
        <v>479</v>
      </c>
      <c r="G43" s="27"/>
      <c r="H43" s="27"/>
      <c r="I43" s="31"/>
      <c r="J43" s="44"/>
      <c r="K43" s="8"/>
    </row>
    <row r="44" spans="1:11" ht="15" customHeight="1">
      <c r="A44" s="18">
        <v>41</v>
      </c>
      <c r="B44" s="40"/>
      <c r="C44" s="41" t="s">
        <v>482</v>
      </c>
      <c r="D44" s="31" t="s">
        <v>483</v>
      </c>
      <c r="E44" s="31" t="s">
        <v>309</v>
      </c>
      <c r="F44" s="27" t="s">
        <v>224</v>
      </c>
      <c r="G44" s="27"/>
      <c r="H44" s="27"/>
      <c r="I44" s="31"/>
      <c r="J44" s="45"/>
      <c r="K44" s="8"/>
    </row>
    <row r="45" spans="1:11" ht="15" customHeight="1">
      <c r="A45" s="18">
        <v>42</v>
      </c>
      <c r="B45" s="40"/>
      <c r="C45" s="41" t="s">
        <v>494</v>
      </c>
      <c r="D45" s="31" t="s">
        <v>493</v>
      </c>
      <c r="E45" s="31" t="s">
        <v>209</v>
      </c>
      <c r="F45" s="27" t="s">
        <v>495</v>
      </c>
      <c r="G45" s="27"/>
      <c r="H45" s="27"/>
      <c r="I45" s="31"/>
      <c r="J45" s="45"/>
      <c r="K45" s="8"/>
    </row>
    <row r="46" spans="1:11" ht="15" customHeight="1">
      <c r="A46" s="18">
        <v>43</v>
      </c>
      <c r="B46" s="40"/>
      <c r="C46" s="41" t="s">
        <v>517</v>
      </c>
      <c r="D46" s="31" t="s">
        <v>518</v>
      </c>
      <c r="E46" s="31" t="s">
        <v>519</v>
      </c>
      <c r="F46" s="27" t="s">
        <v>277</v>
      </c>
      <c r="G46" s="27"/>
      <c r="H46" s="27"/>
      <c r="I46" s="31"/>
      <c r="J46" s="45"/>
      <c r="K46" s="8"/>
    </row>
    <row r="47" spans="1:11" ht="15" customHeight="1">
      <c r="A47" s="18">
        <v>44</v>
      </c>
      <c r="B47" s="40"/>
      <c r="C47" s="41" t="s">
        <v>522</v>
      </c>
      <c r="D47" s="31" t="s">
        <v>523</v>
      </c>
      <c r="E47" s="31" t="s">
        <v>220</v>
      </c>
      <c r="F47" s="27" t="s">
        <v>287</v>
      </c>
      <c r="G47" s="27"/>
      <c r="H47" s="27"/>
      <c r="I47" s="31"/>
      <c r="J47" s="45"/>
      <c r="K47" s="8"/>
    </row>
    <row r="48" spans="1:11" ht="15" customHeight="1">
      <c r="A48" s="18">
        <v>45</v>
      </c>
      <c r="B48" s="40"/>
      <c r="C48" s="41" t="s">
        <v>533</v>
      </c>
      <c r="D48" s="31" t="s">
        <v>534</v>
      </c>
      <c r="E48" s="31" t="s">
        <v>209</v>
      </c>
      <c r="F48" s="27" t="s">
        <v>304</v>
      </c>
      <c r="G48" s="27"/>
      <c r="H48" s="27"/>
      <c r="I48" s="31"/>
      <c r="J48" s="45"/>
      <c r="K48" s="8"/>
    </row>
    <row r="49" spans="1:11" ht="15" customHeight="1">
      <c r="A49" s="18">
        <v>46</v>
      </c>
      <c r="B49" s="40"/>
      <c r="C49" s="41" t="s">
        <v>544</v>
      </c>
      <c r="D49" s="31" t="s">
        <v>545</v>
      </c>
      <c r="E49" s="31" t="s">
        <v>255</v>
      </c>
      <c r="F49" s="27" t="s">
        <v>543</v>
      </c>
      <c r="G49" s="27"/>
      <c r="H49" s="27"/>
      <c r="I49" s="31"/>
      <c r="J49" s="45"/>
      <c r="K49" s="8"/>
    </row>
    <row r="50" spans="1:11" ht="15" customHeight="1">
      <c r="A50" s="18">
        <v>47</v>
      </c>
      <c r="B50" s="40"/>
      <c r="C50" s="41" t="s">
        <v>546</v>
      </c>
      <c r="D50" s="31" t="s">
        <v>547</v>
      </c>
      <c r="E50" s="31" t="s">
        <v>309</v>
      </c>
      <c r="F50" s="27" t="s">
        <v>543</v>
      </c>
      <c r="G50" s="27"/>
      <c r="H50" s="27"/>
      <c r="I50" s="31"/>
      <c r="J50" s="45"/>
      <c r="K50" s="8"/>
    </row>
    <row r="51" spans="1:11" ht="15" customHeight="1">
      <c r="A51" s="18">
        <v>48</v>
      </c>
      <c r="B51" s="40"/>
      <c r="C51" s="41" t="s">
        <v>552</v>
      </c>
      <c r="D51" s="31" t="s">
        <v>553</v>
      </c>
      <c r="E51" s="31" t="s">
        <v>290</v>
      </c>
      <c r="F51" s="27" t="s">
        <v>313</v>
      </c>
      <c r="G51" s="27"/>
      <c r="H51" s="27"/>
      <c r="I51" s="31"/>
      <c r="J51" s="45"/>
      <c r="K51" s="8"/>
    </row>
    <row r="52" spans="1:11" ht="15" customHeight="1">
      <c r="A52" s="18">
        <v>49</v>
      </c>
      <c r="B52" s="40"/>
      <c r="C52" s="41" t="s">
        <v>564</v>
      </c>
      <c r="D52" s="31" t="s">
        <v>565</v>
      </c>
      <c r="E52" s="31" t="s">
        <v>209</v>
      </c>
      <c r="F52" s="27" t="s">
        <v>563</v>
      </c>
      <c r="G52" s="27"/>
      <c r="H52" s="27"/>
      <c r="I52" s="31"/>
      <c r="J52" s="45"/>
      <c r="K52" s="8"/>
    </row>
    <row r="53" spans="1:11" ht="15" customHeight="1">
      <c r="A53" s="18">
        <v>50</v>
      </c>
      <c r="B53" s="40"/>
      <c r="C53" s="41" t="s">
        <v>571</v>
      </c>
      <c r="D53" s="31" t="s">
        <v>572</v>
      </c>
      <c r="E53" s="31" t="s">
        <v>309</v>
      </c>
      <c r="F53" s="27" t="s">
        <v>570</v>
      </c>
      <c r="G53" s="27"/>
      <c r="H53" s="27"/>
      <c r="I53" s="31"/>
      <c r="J53" s="45"/>
      <c r="K53" s="8"/>
    </row>
    <row r="54" spans="1:11">
      <c r="B54" s="17"/>
    </row>
  </sheetData>
  <sortState ref="B4:J42">
    <sortCondition descending="1" ref="J4:J42"/>
  </sortState>
  <mergeCells count="2">
    <mergeCell ref="A1:K1"/>
    <mergeCell ref="A2:K2"/>
  </mergeCells>
  <pageMargins left="0.2" right="0.19" top="0.16" bottom="0.24" header="0.16" footer="0.3"/>
  <pageSetup paperSize="9" orientation="landscape" verticalDpi="0" r:id="rId1"/>
  <ignoredErrors>
    <ignoredError sqref="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APM</vt:lpstr>
      <vt:lpstr>ARM</vt:lpstr>
      <vt:lpstr>APW</vt:lpstr>
      <vt:lpstr>ARW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\376\377\000A\000I\000R\000 \000P\000I\000S\000T\000O\000L\000 \000M\000E\000N</dc:title>
  <dc:creator>\376\377\000a\000d\000m\000i\000n</dc:creator>
  <cp:lastModifiedBy>admin</cp:lastModifiedBy>
  <cp:lastPrinted>2021-10-25T11:19:54Z</cp:lastPrinted>
  <dcterms:created xsi:type="dcterms:W3CDTF">2021-10-14T10:42:41Z</dcterms:created>
  <dcterms:modified xsi:type="dcterms:W3CDTF">2021-11-02T04:15:01Z</dcterms:modified>
</cp:coreProperties>
</file>